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6" windowHeight="8652" activeTab="0"/>
  </bookViews>
  <sheets>
    <sheet name="після 24.09.2019" sheetId="1" r:id="rId1"/>
    <sheet name="до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<sst xmlns="http://schemas.openxmlformats.org/spreadsheetml/2006/main" count="2062" uniqueCount="254">
  <si>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</si>
  <si>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</si>
  <si>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</si>
  <si>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</si>
  <si>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</si>
  <si>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</si>
  <si>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</si>
  <si>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</si>
  <si>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</si>
  <si>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</si>
  <si>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</si>
  <si>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</si>
  <si>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</si>
  <si>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</si>
  <si>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</si>
  <si>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</si>
  <si>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</si>
  <si>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</si>
  <si>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</si>
  <si>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</si>
  <si>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</si>
  <si>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</si>
  <si>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</si>
  <si>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</si>
  <si>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</si>
  <si>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</si>
  <si>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</si>
  <si>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</si>
  <si>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</si>
  <si>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</si>
  <si>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</si>
  <si>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</si>
  <si>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</si>
  <si>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</si>
  <si>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</si>
  <si>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</si>
  <si>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</si>
  <si>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</si>
  <si>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</si>
  <si>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</si>
  <si>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</si>
  <si>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</si>
  <si>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</si>
  <si>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</si>
  <si>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</si>
  <si>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</si>
  <si>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</si>
  <si>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</si>
  <si>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</si>
  <si>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</si>
  <si>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</si>
  <si>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</si>
  <si>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</si>
  <si>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</si>
  <si>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</si>
  <si>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</si>
  <si>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</si>
  <si>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</si>
  <si>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</si>
  <si>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</si>
  <si>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</si>
  <si>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</si>
  <si>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</si>
  <si>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</si>
  <si>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</si>
  <si>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</si>
  <si>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</si>
  <si>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</si>
  <si>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</si>
  <si>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</si>
  <si>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</si>
  <si>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</si>
  <si>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</si>
  <si>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</si>
  <si>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</si>
  <si>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</si>
  <si>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</si>
  <si>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</si>
  <si>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</si>
  <si>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</si>
  <si>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</si>
  <si>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</si>
  <si>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</si>
  <si>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</si>
  <si>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</si>
  <si>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</si>
  <si>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</si>
  <si>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</si>
  <si>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</si>
  <si>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</si>
  <si>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</si>
  <si>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</si>
  <si>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</si>
  <si>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</si>
  <si>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</si>
  <si>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</si>
  <si>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</si>
  <si>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</si>
  <si>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</si>
  <si>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</si>
  <si>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</si>
  <si>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</si>
  <si>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</si>
  <si>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</si>
  <si>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</si>
  <si>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</si>
  <si>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</si>
  <si>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</si>
  <si>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</si>
  <si>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</si>
  <si>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</si>
  <si>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</si>
  <si>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</si>
  <si>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</si>
  <si>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</si>
  <si>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</si>
  <si>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</si>
  <si>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</si>
  <si>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</si>
  <si>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</si>
  <si>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</si>
  <si>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</si>
  <si>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</si>
  <si>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</si>
  <si>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</si>
  <si>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</si>
  <si>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</si>
  <si>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</si>
  <si>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</si>
  <si>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</si>
  <si>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</si>
  <si>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</si>
  <si>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</si>
  <si>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</si>
  <si>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</si>
  <si>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2018 - 2022 РОКИ індивідуальний (Форма 2020-2)</t>
  </si>
  <si>
    <t>1. Управління освіти, молоді та спорту  виконавчого комітету Мукачівської міської ради</t>
  </si>
  <si>
    <t>2. Управління освіти, молоді та спорту виконавчого комітету Мукачівської міської ради</t>
  </si>
  <si>
    <t xml:space="preserve"> (_0_) (_6_)  </t>
  </si>
  <si>
    <t>(_0_) (_6_) (_1_)</t>
  </si>
  <si>
    <t>4. Мета та завдання бюджетної програми на 2018 - 2020 роки:</t>
  </si>
  <si>
    <t>1) надходження для виконання бюджетної програми у 2018 - 2020роках: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</si>
  <si>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</si>
  <si>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</si>
  <si>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</si>
  <si>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</si>
  <si>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</si>
  <si>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</si>
  <si>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</si>
  <si>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</si>
  <si>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</si>
  <si>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</si>
  <si>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</si>
  <si>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</si>
  <si>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</si>
  <si>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</si>
  <si>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</si>
  <si>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</si>
  <si>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</si>
  <si>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</si>
  <si>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</si>
  <si>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</si>
  <si>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</si>
  <si>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</si>
  <si>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</si>
  <si>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</si>
  <si>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</si>
  <si>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</si>
  <si>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</si>
  <si>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</si>
  <si>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</si>
  <si>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</si>
  <si>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4) надання кредитів за кодами Класифікації кредитування бюджету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</si>
  <si>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</si>
  <si>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</si>
  <si>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</si>
  <si>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1) витрати за напрямами використання бюджетних коштів у 2018 - 2020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</si>
  <si>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</si>
  <si>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</si>
  <si>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грн</t>
  </si>
  <si>
    <t>2) результативні показники бюджетної програми у 2021 - 2022 роках:</t>
  </si>
  <si>
    <t>1) місцеві/регіональні програми, які виконуються в межах бюджетної програми у 2018 - 2020 роках: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</si>
  <si>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</si>
  <si>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4) аналіз управління бюджетними зобов'язаннями та пропозиції щодо упорядкування бюджетних зобов'язань у 2019 році.</t>
  </si>
  <si>
    <t>14. Бюджетні зобов'язання у 2018 - 2020 роках:</t>
  </si>
  <si>
    <t>1) кредиторська заборгованість місцевого бюджету у 2019 році:</t>
  </si>
  <si>
    <t>2) кредиторська заборгованість місцевого бюджету у 2018 - 2019 роках:</t>
  </si>
  <si>
    <t>3) дебіторська заборгованість у 2020 - 2022 роках:</t>
  </si>
  <si>
    <t>К.Кришінець-Андялошій</t>
  </si>
  <si>
    <t>О.Яворська</t>
  </si>
  <si>
    <t>02143413</t>
  </si>
  <si>
    <t>2) місцеві/регіональні програми, які виконуються в межах бюджетної програми у 2021 - 2022 роках: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</si>
  <si>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</si>
  <si>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</si>
  <si>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</si>
  <si>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</si>
  <si>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</si>
  <si>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установивід підприємств, організацій, фізичних осіб та від інших бюджетних установ для виконання цільових заходів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</si>
  <si>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</si>
  <si>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</si>
  <si>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</si>
  <si>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од.</t>
  </si>
  <si>
    <t>осіб</t>
  </si>
  <si>
    <t>штатний розпис</t>
  </si>
  <si>
    <t xml:space="preserve">Мережа </t>
  </si>
  <si>
    <t>2019рік (затверджено)</t>
  </si>
  <si>
    <t>2019 рік (план)</t>
  </si>
  <si>
    <t>2020 рік</t>
  </si>
  <si>
    <t>2021 рік</t>
  </si>
  <si>
    <t>2022 рік</t>
  </si>
  <si>
    <t>Дошкільна освіта</t>
  </si>
  <si>
    <t>(_0_) (_6_) (_1_) (_1_) (_0_) (_1_) (_0_)</t>
  </si>
  <si>
    <t>(_1_) (_0_) (_1_) (_0_)</t>
  </si>
  <si>
    <t>(_0_) (_9_) (_1_) (_0_)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</si>
  <si>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забезпечення створення належних умов  для надання на належному рівні дошкільної  освіти та виховання дітей в належних умовах.</t>
    </r>
  </si>
  <si>
    <r>
      <t>1) мета бюджетної програми, строки її реалізації:  забезпечення надання</t>
    </r>
    <r>
      <rPr>
        <sz val="11"/>
        <color indexed="8"/>
        <rFont val="Times New Roman"/>
        <family val="1"/>
      </rPr>
      <t xml:space="preserve"> дошкільної  освіти</t>
    </r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</si>
  <si>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</si>
  <si>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</si>
  <si>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</si>
  <si>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</si>
  <si>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</si>
  <si>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Забезпечити створення належних умов для надання на належному рівні дошкільної освіти та виховання дітей</t>
  </si>
  <si>
    <t>Кількість дошкільних навчальних закладів</t>
  </si>
  <si>
    <t>Кількість груп</t>
  </si>
  <si>
    <t>Ставки педадогічних працівників</t>
  </si>
  <si>
    <t>Ставки інших працівників</t>
  </si>
  <si>
    <t>Всього - середньорічне число ставок(штатних одиниць)</t>
  </si>
  <si>
    <t>Кількість дітей, що відвідують дошкільні заклади</t>
  </si>
  <si>
    <t>Кількість дітей у віці 6 років</t>
  </si>
  <si>
    <t>Діти ясельного віку</t>
  </si>
  <si>
    <t>Кількість дітей у віці 5 років</t>
  </si>
  <si>
    <t>Звітність по мережі ,штатах, контингентах</t>
  </si>
  <si>
    <t>Діто-дні відвідування</t>
  </si>
  <si>
    <t>Витрати на перебування 1 дитини  в дошкільному закладі</t>
  </si>
  <si>
    <t>днів</t>
  </si>
  <si>
    <t>Журнал відвідування</t>
  </si>
  <si>
    <t>Розрахунок , кошторис</t>
  </si>
  <si>
    <t>Кількість днів відвідування</t>
  </si>
  <si>
    <t>відсоток охоплення дітей дошкільною освітою</t>
  </si>
  <si>
    <t>норми</t>
  </si>
  <si>
    <t>%</t>
  </si>
  <si>
    <t xml:space="preserve">Розрахунок </t>
  </si>
  <si>
    <t>Індексація заробітної плати</t>
  </si>
  <si>
    <t>Матеріальна допомога на оздоровлення</t>
  </si>
  <si>
    <t>Стимулюючі доплати та надбавки</t>
  </si>
  <si>
    <t xml:space="preserve"> Премії</t>
  </si>
  <si>
    <t>Інші виплати</t>
  </si>
  <si>
    <t xml:space="preserve">Посадовий оклад </t>
  </si>
  <si>
    <t>Обов'язкові доплати та надбавки</t>
  </si>
  <si>
    <t>Матеріальна допомога</t>
  </si>
  <si>
    <t>Вихователі, музичні керівники</t>
  </si>
  <si>
    <t>Спеціалісти</t>
  </si>
  <si>
    <r>
      <t xml:space="preserve">3) підстави реалізації бюджетної програми: </t>
    </r>
    <r>
      <rPr>
        <sz val="11"/>
        <color indexed="8"/>
        <rFont val="Times New Roman"/>
        <family val="1"/>
      </rPr>
      <t>Конституція України, Закон України "Про державний бюджет України на 2020рік",  Бюджетний кодекс України, Закон України  « Про дошкільну освіту», Наказ МФ та МОН №298/519 від 01.06.2010 «Про затвердження типового переліку бюджетних програм та результативних показників виконання місцевих бюджетів у галузі «Освіта» ,  Наказ фінансового управління ВКММР від 11.09.2018р. №01-08/74 "Про затвердження Інструкції з підготовки бюджетних запитів для складання проекту міського бюджету за програмно-цільовим методом".</t>
    </r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</si>
  <si>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роки:протягом року було забезпечення створення належних умов  для надання на належному рівні дошкільної  освіти та виховання дітей в належних умовах.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</si>
</sst>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"/>
    <numFmt numFmtId="187" formatCode="0.0000"/>
    <numFmt numFmtId="188" formatCode="0.000"/>
    <numFmt numFmtId="189" formatCode="0.00000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0000000"/>
    <numFmt numFmtId="196" formatCode="0.000000000"/>
    <numFmt numFmtId="197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3" fillId="0" borderId="0" xfId="0" applyFont="1" applyAlignment="1">
      <alignment wrapText="1"/>
    </xf>
    <xf numFmtId="0" fontId="55" fillId="0" borderId="0" xfId="0" applyFont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 horizontal="center" vertical="center" wrapText="1"/>
    </xf>
    <xf numFmtId="185" fontId="52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8" fillId="33" borderId="12" xfId="52" applyFont="1" applyFill="1" applyBorder="1" applyAlignment="1">
      <alignment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2" fillId="33" borderId="10" xfId="52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left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33" borderId="10" xfId="52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5" fontId="52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left" vertical="top" wrapText="1"/>
      <protection/>
    </xf>
    <xf numFmtId="0" fontId="53" fillId="0" borderId="10" xfId="0" applyFont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4" fillId="33" borderId="10" xfId="52" applyFont="1" applyFill="1" applyBorder="1" applyAlignment="1">
      <alignment horizontal="center" vertical="center" wrapText="1"/>
      <protection/>
    </xf>
    <xf numFmtId="0" fontId="54" fillId="33" borderId="10" xfId="53" applyFont="1" applyFill="1" applyBorder="1" applyAlignment="1">
      <alignment horizontal="center" vertical="center" wrapText="1"/>
      <protection/>
    </xf>
    <xf numFmtId="185" fontId="6" fillId="33" borderId="10" xfId="0" applyNumberFormat="1" applyFont="1" applyFill="1" applyBorder="1" applyAlignment="1">
      <alignment horizontal="center" vertical="center" wrapText="1"/>
    </xf>
    <xf numFmtId="0" fontId="54" fillId="33" borderId="10" xfId="53" applyFont="1" applyFill="1" applyBorder="1" applyAlignment="1">
      <alignment horizontal="center" vertical="top" wrapText="1"/>
      <protection/>
    </xf>
    <xf numFmtId="0" fontId="54" fillId="0" borderId="12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33" borderId="10" xfId="52" applyFont="1" applyFill="1" applyBorder="1" applyAlignment="1">
      <alignment horizontal="left" vertical="top" wrapText="1"/>
      <protection/>
    </xf>
    <xf numFmtId="0" fontId="11" fillId="33" borderId="10" xfId="53" applyFont="1" applyFill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left" wrapText="1"/>
    </xf>
    <xf numFmtId="185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8" fillId="33" borderId="12" xfId="52" applyFont="1" applyFill="1" applyBorder="1" applyAlignment="1">
      <alignment horizontal="center" vertical="center" wrapText="1"/>
      <protection/>
    </xf>
    <xf numFmtId="0" fontId="58" fillId="33" borderId="13" xfId="52" applyFont="1" applyFill="1" applyBorder="1" applyAlignment="1">
      <alignment horizontal="center" vertical="center" wrapText="1"/>
      <protection/>
    </xf>
    <xf numFmtId="0" fontId="58" fillId="33" borderId="14" xfId="52" applyFont="1" applyFill="1" applyBorder="1" applyAlignment="1">
      <alignment horizontal="center" vertical="center" wrapText="1"/>
      <protection/>
    </xf>
    <xf numFmtId="0" fontId="55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53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5" fillId="0" borderId="0" xfId="0" applyFont="1" applyAlignment="1">
      <alignment horizontal="center" vertical="top" wrapText="1"/>
    </xf>
    <xf numFmtId="0" fontId="52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52" fillId="0" borderId="11" xfId="0" applyFont="1" applyBorder="1" applyAlignment="1">
      <alignment horizont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top" wrapText="1"/>
    </xf>
    <xf numFmtId="49" fontId="53" fillId="0" borderId="11" xfId="0" applyNumberFormat="1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1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left" vertical="top" wrapText="1"/>
    </xf>
    <xf numFmtId="185" fontId="11" fillId="33" borderId="10" xfId="52" applyNumberFormat="1" applyFont="1" applyFill="1" applyBorder="1" applyAlignment="1">
      <alignment vertical="center" wrapText="1"/>
      <protection/>
    </xf>
    <xf numFmtId="185" fontId="5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8"/>
  <sheetViews>
    <sheetView tabSelected="1" zoomScale="69" zoomScaleNormal="69" zoomScalePageLayoutView="0" workbookViewId="0" topLeftCell="A225">
      <selection activeCell="M248" sqref="M248"/>
    </sheetView>
  </sheetViews>
  <sheetFormatPr defaultColWidth="9.140625" defaultRowHeight="15"/>
  <cols>
    <col min="1" max="1" width="14.140625" style="17" customWidth="1"/>
    <col min="2" max="2" width="33.28125" style="17" customWidth="1"/>
    <col min="3" max="3" width="10.28125" style="17" customWidth="1"/>
    <col min="4" max="4" width="11.140625" style="17" customWidth="1"/>
    <col min="5" max="9" width="11.28125" style="17" customWidth="1"/>
    <col min="10" max="10" width="11.7109375" style="17" customWidth="1"/>
    <col min="11" max="14" width="11.28125" style="17" customWidth="1"/>
    <col min="15" max="15" width="9.140625" style="17" customWidth="1"/>
    <col min="16" max="16" width="9.7109375" style="17" customWidth="1"/>
    <col min="17" max="16384" width="9.140625" style="17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4</v>
      </c>
    </row>
    <row r="6" spans="1:16" ht="13.5">
      <c r="A6" s="115" t="s">
        <v>135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13.5">
      <c r="A7" s="110" t="s">
        <v>136</v>
      </c>
      <c r="B7" s="110"/>
      <c r="C7" s="110"/>
      <c r="D7" s="110"/>
      <c r="E7" s="110"/>
      <c r="F7" s="110"/>
      <c r="G7" s="110"/>
      <c r="H7" s="110"/>
      <c r="I7" s="110"/>
      <c r="J7" s="110"/>
      <c r="K7" s="21"/>
      <c r="L7" s="118" t="s">
        <v>138</v>
      </c>
      <c r="M7" s="118"/>
      <c r="N7" s="21"/>
      <c r="O7" s="116" t="s">
        <v>190</v>
      </c>
      <c r="P7" s="116"/>
    </row>
    <row r="8" spans="1:16" ht="48" customHeight="1">
      <c r="A8" s="96" t="s">
        <v>6</v>
      </c>
      <c r="B8" s="96"/>
      <c r="C8" s="96"/>
      <c r="D8" s="96"/>
      <c r="E8" s="96"/>
      <c r="F8" s="96"/>
      <c r="G8" s="96"/>
      <c r="H8" s="96"/>
      <c r="I8" s="96"/>
      <c r="J8" s="96"/>
      <c r="K8" s="20"/>
      <c r="L8" s="117" t="s">
        <v>127</v>
      </c>
      <c r="M8" s="117"/>
      <c r="N8" s="20"/>
      <c r="O8" s="97" t="s">
        <v>128</v>
      </c>
      <c r="P8" s="97"/>
    </row>
    <row r="9" spans="1:16" ht="13.5">
      <c r="A9" s="99" t="s">
        <v>137</v>
      </c>
      <c r="B9" s="99"/>
      <c r="C9" s="99"/>
      <c r="D9" s="99"/>
      <c r="E9" s="99"/>
      <c r="F9" s="99"/>
      <c r="G9" s="99"/>
      <c r="H9" s="99"/>
      <c r="I9" s="99"/>
      <c r="J9" s="99"/>
      <c r="K9" s="22"/>
      <c r="L9" s="98" t="s">
        <v>139</v>
      </c>
      <c r="M9" s="98"/>
      <c r="N9" s="22"/>
      <c r="O9" s="116" t="s">
        <v>190</v>
      </c>
      <c r="P9" s="116"/>
    </row>
    <row r="10" spans="1:16" ht="45.75" customHeight="1">
      <c r="A10" s="96" t="s">
        <v>9</v>
      </c>
      <c r="B10" s="96"/>
      <c r="C10" s="96"/>
      <c r="D10" s="96"/>
      <c r="E10" s="96"/>
      <c r="F10" s="96"/>
      <c r="G10" s="96"/>
      <c r="H10" s="96"/>
      <c r="I10" s="96"/>
      <c r="J10" s="96"/>
      <c r="K10" s="20"/>
      <c r="L10" s="100" t="s">
        <v>129</v>
      </c>
      <c r="M10" s="100"/>
      <c r="N10" s="20"/>
      <c r="O10" s="97" t="s">
        <v>128</v>
      </c>
      <c r="P10" s="97"/>
    </row>
    <row r="11" spans="1:16" ht="26.25" customHeight="1">
      <c r="A11" s="23" t="s">
        <v>88</v>
      </c>
      <c r="B11" s="28" t="s">
        <v>211</v>
      </c>
      <c r="C11" s="113" t="s">
        <v>212</v>
      </c>
      <c r="D11" s="113"/>
      <c r="E11" s="113"/>
      <c r="F11" s="114" t="s">
        <v>213</v>
      </c>
      <c r="G11" s="114"/>
      <c r="H11" s="113" t="s">
        <v>210</v>
      </c>
      <c r="I11" s="113"/>
      <c r="J11" s="113"/>
      <c r="K11" s="113"/>
      <c r="L11" s="113"/>
      <c r="M11" s="113"/>
      <c r="N11" s="24"/>
      <c r="O11" s="112" t="s">
        <v>190</v>
      </c>
      <c r="P11" s="112"/>
    </row>
    <row r="12" spans="2:16" ht="37.5" customHeight="1">
      <c r="B12" s="26" t="s">
        <v>130</v>
      </c>
      <c r="C12" s="111" t="s">
        <v>131</v>
      </c>
      <c r="D12" s="111"/>
      <c r="E12" s="111"/>
      <c r="F12" s="111" t="s">
        <v>132</v>
      </c>
      <c r="G12" s="111"/>
      <c r="H12" s="111" t="s">
        <v>133</v>
      </c>
      <c r="I12" s="111"/>
      <c r="J12" s="111"/>
      <c r="K12" s="111"/>
      <c r="L12" s="111"/>
      <c r="M12" s="111"/>
      <c r="N12" s="25"/>
      <c r="O12" s="111" t="s">
        <v>134</v>
      </c>
      <c r="P12" s="111"/>
    </row>
    <row r="13" spans="1:2" ht="13.5" hidden="1">
      <c r="A13" s="16"/>
      <c r="B13" s="2"/>
    </row>
    <row r="14" spans="1:16" ht="13.5">
      <c r="A14" s="103" t="s">
        <v>140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 ht="13.5">
      <c r="A15" s="103" t="s">
        <v>215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ht="13.5">
      <c r="A16" s="103" t="s">
        <v>214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16" ht="57" customHeight="1">
      <c r="A17" s="103" t="s">
        <v>252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ht="13.5">
      <c r="A18" s="103" t="s">
        <v>116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13.5">
      <c r="A19" s="103" t="s">
        <v>141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2" ht="13.5">
      <c r="A20" s="107" t="s">
        <v>13</v>
      </c>
      <c r="B20" s="107"/>
    </row>
    <row r="23" spans="1:14" ht="13.5">
      <c r="A23" s="88" t="s">
        <v>14</v>
      </c>
      <c r="B23" s="88" t="s">
        <v>15</v>
      </c>
      <c r="C23" s="88" t="s">
        <v>142</v>
      </c>
      <c r="D23" s="88"/>
      <c r="E23" s="88"/>
      <c r="F23" s="88"/>
      <c r="G23" s="88" t="s">
        <v>143</v>
      </c>
      <c r="H23" s="88"/>
      <c r="I23" s="88"/>
      <c r="J23" s="88"/>
      <c r="K23" s="88" t="s">
        <v>144</v>
      </c>
      <c r="L23" s="88"/>
      <c r="M23" s="88"/>
      <c r="N23" s="88"/>
    </row>
    <row r="24" spans="1:14" ht="68.25" customHeight="1">
      <c r="A24" s="88"/>
      <c r="B24" s="88"/>
      <c r="C24" s="15" t="s">
        <v>19</v>
      </c>
      <c r="D24" s="15" t="s">
        <v>20</v>
      </c>
      <c r="E24" s="15" t="s">
        <v>21</v>
      </c>
      <c r="F24" s="15" t="s">
        <v>91</v>
      </c>
      <c r="G24" s="15" t="s">
        <v>19</v>
      </c>
      <c r="H24" s="15" t="s">
        <v>20</v>
      </c>
      <c r="I24" s="15" t="s">
        <v>21</v>
      </c>
      <c r="J24" s="15" t="s">
        <v>89</v>
      </c>
      <c r="K24" s="15" t="s">
        <v>19</v>
      </c>
      <c r="L24" s="15" t="s">
        <v>20</v>
      </c>
      <c r="M24" s="15" t="s">
        <v>21</v>
      </c>
      <c r="N24" s="15" t="s">
        <v>90</v>
      </c>
    </row>
    <row r="25" spans="1:14" ht="13.5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  <c r="I25" s="15">
        <v>9</v>
      </c>
      <c r="J25" s="15">
        <v>10</v>
      </c>
      <c r="K25" s="15">
        <v>11</v>
      </c>
      <c r="L25" s="15">
        <v>12</v>
      </c>
      <c r="M25" s="15">
        <v>13</v>
      </c>
      <c r="N25" s="15">
        <v>14</v>
      </c>
    </row>
    <row r="26" spans="1:14" ht="27">
      <c r="A26" s="15" t="s">
        <v>22</v>
      </c>
      <c r="B26" s="8" t="s">
        <v>23</v>
      </c>
      <c r="C26" s="125">
        <v>75584232</v>
      </c>
      <c r="D26" s="87" t="s">
        <v>24</v>
      </c>
      <c r="E26" s="87" t="s">
        <v>24</v>
      </c>
      <c r="F26" s="126">
        <f>C26</f>
        <v>75584232</v>
      </c>
      <c r="G26" s="15">
        <v>90515265</v>
      </c>
      <c r="H26" s="27" t="s">
        <v>24</v>
      </c>
      <c r="I26" s="27" t="s">
        <v>24</v>
      </c>
      <c r="J26" s="86">
        <f>G26</f>
        <v>90515265</v>
      </c>
      <c r="K26" s="15">
        <v>112963900</v>
      </c>
      <c r="L26" s="27" t="s">
        <v>24</v>
      </c>
      <c r="M26" s="27" t="s">
        <v>24</v>
      </c>
      <c r="N26" s="15">
        <f>K26</f>
        <v>112963900</v>
      </c>
    </row>
    <row r="27" spans="1:14" s="36" customFormat="1" ht="41.25">
      <c r="A27" s="35"/>
      <c r="B27" s="8" t="s">
        <v>92</v>
      </c>
      <c r="C27" s="35" t="s">
        <v>24</v>
      </c>
      <c r="D27" s="35" t="s">
        <v>22</v>
      </c>
      <c r="E27" s="35" t="s">
        <v>22</v>
      </c>
      <c r="F27" s="35" t="s">
        <v>22</v>
      </c>
      <c r="G27" s="35" t="s">
        <v>24</v>
      </c>
      <c r="H27" s="35" t="s">
        <v>22</v>
      </c>
      <c r="I27" s="35" t="s">
        <v>22</v>
      </c>
      <c r="J27" s="35" t="s">
        <v>22</v>
      </c>
      <c r="K27" s="35" t="s">
        <v>24</v>
      </c>
      <c r="L27" s="35"/>
      <c r="M27" s="35"/>
      <c r="N27" s="35"/>
    </row>
    <row r="28" spans="1:14" s="36" customFormat="1" ht="39.75" customHeight="1">
      <c r="A28" s="41">
        <v>25010100</v>
      </c>
      <c r="B28" s="39" t="s">
        <v>192</v>
      </c>
      <c r="C28" s="40"/>
      <c r="D28" s="35">
        <v>5930170</v>
      </c>
      <c r="E28" s="35"/>
      <c r="F28" s="35">
        <f aca="true" t="shared" si="0" ref="F28:F33">SUM(D28)</f>
        <v>5930170</v>
      </c>
      <c r="G28" s="35"/>
      <c r="H28" s="65">
        <f>8184953-132309</f>
        <v>8052644</v>
      </c>
      <c r="I28" s="35"/>
      <c r="J28" s="35">
        <f aca="true" t="shared" si="1" ref="J28:J33">SUM(H28)</f>
        <v>8052644</v>
      </c>
      <c r="K28" s="35"/>
      <c r="L28" s="35">
        <v>15549073</v>
      </c>
      <c r="M28" s="35"/>
      <c r="N28" s="35">
        <f>L28</f>
        <v>15549073</v>
      </c>
    </row>
    <row r="29" spans="1:14" s="36" customFormat="1" ht="28.5" customHeight="1">
      <c r="A29" s="41">
        <v>25010200</v>
      </c>
      <c r="B29" s="39" t="s">
        <v>193</v>
      </c>
      <c r="C29" s="40"/>
      <c r="D29" s="35">
        <v>6905</v>
      </c>
      <c r="E29" s="35"/>
      <c r="F29" s="35">
        <f t="shared" si="0"/>
        <v>6905</v>
      </c>
      <c r="G29" s="35"/>
      <c r="H29" s="65">
        <v>4403</v>
      </c>
      <c r="I29" s="35"/>
      <c r="J29" s="35">
        <f t="shared" si="1"/>
        <v>4403</v>
      </c>
      <c r="K29" s="35"/>
      <c r="L29" s="35"/>
      <c r="M29" s="35"/>
      <c r="N29" s="35"/>
    </row>
    <row r="30" spans="1:14" ht="23.25" customHeight="1">
      <c r="A30" s="41">
        <v>25010300</v>
      </c>
      <c r="B30" s="39" t="s">
        <v>194</v>
      </c>
      <c r="C30" s="40"/>
      <c r="D30" s="15">
        <v>3</v>
      </c>
      <c r="E30" s="15" t="s">
        <v>22</v>
      </c>
      <c r="F30" s="15">
        <f t="shared" si="0"/>
        <v>3</v>
      </c>
      <c r="G30" s="15" t="s">
        <v>24</v>
      </c>
      <c r="H30" s="65">
        <v>427</v>
      </c>
      <c r="I30" s="15" t="s">
        <v>22</v>
      </c>
      <c r="J30" s="15">
        <f t="shared" si="1"/>
        <v>427</v>
      </c>
      <c r="K30" s="15" t="s">
        <v>24</v>
      </c>
      <c r="L30" s="15">
        <v>4</v>
      </c>
      <c r="M30" s="15" t="s">
        <v>22</v>
      </c>
      <c r="N30" s="15">
        <v>4</v>
      </c>
    </row>
    <row r="31" spans="1:14" s="36" customFormat="1" ht="42.75" customHeight="1">
      <c r="A31" s="42">
        <v>25010400</v>
      </c>
      <c r="B31" s="39" t="s">
        <v>195</v>
      </c>
      <c r="C31" s="40"/>
      <c r="D31" s="35">
        <v>12578</v>
      </c>
      <c r="E31" s="35"/>
      <c r="F31" s="35">
        <f t="shared" si="0"/>
        <v>12578</v>
      </c>
      <c r="G31" s="35"/>
      <c r="H31" s="65">
        <v>101477</v>
      </c>
      <c r="I31" s="35"/>
      <c r="J31" s="35">
        <f t="shared" si="1"/>
        <v>101477</v>
      </c>
      <c r="K31" s="35"/>
      <c r="L31" s="35">
        <v>63600</v>
      </c>
      <c r="M31" s="35"/>
      <c r="N31" s="35">
        <f>L31</f>
        <v>63600</v>
      </c>
    </row>
    <row r="32" spans="1:14" s="36" customFormat="1" ht="15.75" customHeight="1">
      <c r="A32" s="42">
        <v>25020100</v>
      </c>
      <c r="B32" s="39" t="s">
        <v>196</v>
      </c>
      <c r="C32" s="40"/>
      <c r="D32" s="35">
        <v>146131</v>
      </c>
      <c r="E32" s="35">
        <v>146131</v>
      </c>
      <c r="F32" s="35">
        <f t="shared" si="0"/>
        <v>146131</v>
      </c>
      <c r="G32" s="35"/>
      <c r="H32" s="65">
        <v>129649</v>
      </c>
      <c r="I32" s="35">
        <v>129649</v>
      </c>
      <c r="J32" s="35">
        <f>H32</f>
        <v>129649</v>
      </c>
      <c r="K32" s="35"/>
      <c r="L32" s="35"/>
      <c r="M32" s="35"/>
      <c r="N32" s="35"/>
    </row>
    <row r="33" spans="1:14" s="36" customFormat="1" ht="51.75" customHeight="1">
      <c r="A33" s="42">
        <v>25020200</v>
      </c>
      <c r="B33" s="39" t="s">
        <v>197</v>
      </c>
      <c r="C33" s="40"/>
      <c r="D33" s="35">
        <v>1200</v>
      </c>
      <c r="E33" s="35"/>
      <c r="F33" s="35">
        <f t="shared" si="0"/>
        <v>1200</v>
      </c>
      <c r="G33" s="35"/>
      <c r="H33" s="65"/>
      <c r="I33" s="35"/>
      <c r="J33" s="35">
        <f t="shared" si="1"/>
        <v>0</v>
      </c>
      <c r="K33" s="35"/>
      <c r="L33" s="35"/>
      <c r="M33" s="35"/>
      <c r="N33" s="35"/>
    </row>
    <row r="34" spans="1:14" ht="41.25">
      <c r="A34" s="15" t="s">
        <v>22</v>
      </c>
      <c r="B34" s="8" t="s">
        <v>93</v>
      </c>
      <c r="C34" s="15" t="s">
        <v>24</v>
      </c>
      <c r="D34" s="15" t="s">
        <v>22</v>
      </c>
      <c r="E34" s="15" t="s">
        <v>22</v>
      </c>
      <c r="F34" s="15" t="s">
        <v>22</v>
      </c>
      <c r="G34" s="15" t="s">
        <v>24</v>
      </c>
      <c r="H34" s="65" t="s">
        <v>22</v>
      </c>
      <c r="I34" s="15" t="s">
        <v>22</v>
      </c>
      <c r="J34" s="15" t="s">
        <v>22</v>
      </c>
      <c r="K34" s="15" t="s">
        <v>24</v>
      </c>
      <c r="L34" s="15" t="s">
        <v>22</v>
      </c>
      <c r="M34" s="15" t="s">
        <v>22</v>
      </c>
      <c r="N34" s="15" t="s">
        <v>22</v>
      </c>
    </row>
    <row r="35" spans="1:14" ht="13.5">
      <c r="A35" s="15" t="s">
        <v>22</v>
      </c>
      <c r="B35" s="8" t="s">
        <v>25</v>
      </c>
      <c r="C35" s="15" t="s">
        <v>24</v>
      </c>
      <c r="D35" s="15" t="s">
        <v>22</v>
      </c>
      <c r="E35" s="15" t="s">
        <v>22</v>
      </c>
      <c r="F35" s="15" t="s">
        <v>22</v>
      </c>
      <c r="G35" s="15" t="s">
        <v>24</v>
      </c>
      <c r="H35" s="65" t="s">
        <v>22</v>
      </c>
      <c r="I35" s="15" t="s">
        <v>22</v>
      </c>
      <c r="J35" s="15" t="s">
        <v>22</v>
      </c>
      <c r="K35" s="15" t="s">
        <v>24</v>
      </c>
      <c r="L35" s="15" t="s">
        <v>22</v>
      </c>
      <c r="M35" s="15" t="s">
        <v>22</v>
      </c>
      <c r="N35" s="15" t="s">
        <v>22</v>
      </c>
    </row>
    <row r="36" spans="1:14" ht="13.5">
      <c r="A36" s="15" t="s">
        <v>22</v>
      </c>
      <c r="B36" s="15" t="s">
        <v>26</v>
      </c>
      <c r="C36" s="15">
        <f>C26</f>
        <v>75584232</v>
      </c>
      <c r="D36" s="15">
        <f>SUM(D28:D34)</f>
        <v>6096987</v>
      </c>
      <c r="E36" s="15">
        <v>146131</v>
      </c>
      <c r="F36" s="15">
        <f>SUM(F26:F34)</f>
        <v>81681219</v>
      </c>
      <c r="G36" s="15">
        <v>90515265</v>
      </c>
      <c r="H36" s="65">
        <f>SUM(H28:H32)</f>
        <v>8288600</v>
      </c>
      <c r="I36" s="86">
        <v>129649</v>
      </c>
      <c r="J36" s="15">
        <f>SUM(J26:J34)</f>
        <v>98803865</v>
      </c>
      <c r="K36" s="15">
        <v>112963900</v>
      </c>
      <c r="L36" s="15">
        <v>15692677</v>
      </c>
      <c r="M36" s="15"/>
      <c r="N36" s="15">
        <v>128656577</v>
      </c>
    </row>
    <row r="37" ht="26.25" customHeight="1"/>
    <row r="38" spans="1:10" ht="13.5">
      <c r="A38" s="89" t="s">
        <v>145</v>
      </c>
      <c r="B38" s="89"/>
      <c r="C38" s="89"/>
      <c r="D38" s="89"/>
      <c r="E38" s="89"/>
      <c r="F38" s="89"/>
      <c r="G38" s="89"/>
      <c r="H38" s="89"/>
      <c r="I38" s="89"/>
      <c r="J38" s="89"/>
    </row>
    <row r="39" ht="20.25" customHeight="1">
      <c r="A39" s="16" t="s">
        <v>13</v>
      </c>
    </row>
    <row r="40" ht="30.75" customHeight="1"/>
    <row r="41" spans="1:10" ht="13.5">
      <c r="A41" s="88" t="s">
        <v>14</v>
      </c>
      <c r="B41" s="88" t="s">
        <v>15</v>
      </c>
      <c r="C41" s="88" t="s">
        <v>146</v>
      </c>
      <c r="D41" s="88"/>
      <c r="E41" s="88"/>
      <c r="F41" s="88"/>
      <c r="G41" s="88" t="s">
        <v>147</v>
      </c>
      <c r="H41" s="88"/>
      <c r="I41" s="88"/>
      <c r="J41" s="88"/>
    </row>
    <row r="42" spans="1:10" ht="60.75" customHeight="1">
      <c r="A42" s="88"/>
      <c r="B42" s="88"/>
      <c r="C42" s="15" t="s">
        <v>19</v>
      </c>
      <c r="D42" s="15" t="s">
        <v>20</v>
      </c>
      <c r="E42" s="15" t="s">
        <v>21</v>
      </c>
      <c r="F42" s="15" t="s">
        <v>91</v>
      </c>
      <c r="G42" s="15" t="s">
        <v>19</v>
      </c>
      <c r="H42" s="15" t="s">
        <v>20</v>
      </c>
      <c r="I42" s="15" t="s">
        <v>21</v>
      </c>
      <c r="J42" s="15" t="s">
        <v>89</v>
      </c>
    </row>
    <row r="43" spans="1:10" ht="13.5">
      <c r="A43" s="15">
        <v>1</v>
      </c>
      <c r="B43" s="15">
        <v>2</v>
      </c>
      <c r="C43" s="15">
        <v>3</v>
      </c>
      <c r="D43" s="15">
        <v>4</v>
      </c>
      <c r="E43" s="15">
        <v>5</v>
      </c>
      <c r="F43" s="15">
        <v>6</v>
      </c>
      <c r="G43" s="15">
        <v>7</v>
      </c>
      <c r="H43" s="15">
        <v>8</v>
      </c>
      <c r="I43" s="15">
        <v>9</v>
      </c>
      <c r="J43" s="15">
        <v>10</v>
      </c>
    </row>
    <row r="44" spans="1:10" ht="27">
      <c r="A44" s="8" t="s">
        <v>22</v>
      </c>
      <c r="B44" s="8" t="s">
        <v>23</v>
      </c>
      <c r="C44" s="15">
        <v>107143695</v>
      </c>
      <c r="D44" s="27" t="s">
        <v>24</v>
      </c>
      <c r="E44" s="27" t="s">
        <v>24</v>
      </c>
      <c r="F44" s="15">
        <f>C44</f>
        <v>107143695</v>
      </c>
      <c r="G44" s="86">
        <v>115268306.104</v>
      </c>
      <c r="H44" s="27" t="s">
        <v>24</v>
      </c>
      <c r="I44" s="27" t="s">
        <v>24</v>
      </c>
      <c r="J44" s="8">
        <f>G44</f>
        <v>115268306.104</v>
      </c>
    </row>
    <row r="45" spans="1:10" ht="41.25">
      <c r="A45" s="8" t="s">
        <v>22</v>
      </c>
      <c r="B45" s="8" t="s">
        <v>94</v>
      </c>
      <c r="C45" s="15" t="s">
        <v>24</v>
      </c>
      <c r="D45" s="15" t="s">
        <v>22</v>
      </c>
      <c r="E45" s="15" t="s">
        <v>22</v>
      </c>
      <c r="F45" s="15" t="s">
        <v>22</v>
      </c>
      <c r="G45" s="15" t="s">
        <v>24</v>
      </c>
      <c r="H45" s="15" t="s">
        <v>22</v>
      </c>
      <c r="I45" s="15" t="s">
        <v>22</v>
      </c>
      <c r="J45" s="8" t="s">
        <v>22</v>
      </c>
    </row>
    <row r="46" spans="1:10" s="36" customFormat="1" ht="36">
      <c r="A46" s="43">
        <v>25010100</v>
      </c>
      <c r="B46" s="39" t="s">
        <v>192</v>
      </c>
      <c r="C46" s="35"/>
      <c r="D46" s="35">
        <f>14128601-11185</f>
        <v>14117416</v>
      </c>
      <c r="E46" s="35"/>
      <c r="F46" s="35">
        <f>SUM(D46)</f>
        <v>14117416</v>
      </c>
      <c r="G46" s="35"/>
      <c r="H46" s="35">
        <f>14849115-175911</f>
        <v>14673204</v>
      </c>
      <c r="I46" s="35"/>
      <c r="J46" s="8">
        <f>SUM(H46)</f>
        <v>14673204</v>
      </c>
    </row>
    <row r="47" spans="1:10" s="36" customFormat="1" ht="24">
      <c r="A47" s="43">
        <v>25010200</v>
      </c>
      <c r="B47" s="39" t="s">
        <v>193</v>
      </c>
      <c r="C47" s="35"/>
      <c r="D47" s="35"/>
      <c r="E47" s="35"/>
      <c r="F47" s="35"/>
      <c r="G47" s="35"/>
      <c r="H47" s="35"/>
      <c r="I47" s="35"/>
      <c r="J47" s="8"/>
    </row>
    <row r="48" spans="1:10" s="36" customFormat="1" ht="24">
      <c r="A48" s="43">
        <v>25010300</v>
      </c>
      <c r="B48" s="39" t="s">
        <v>194</v>
      </c>
      <c r="C48" s="35"/>
      <c r="D48" s="35">
        <v>4</v>
      </c>
      <c r="E48" s="35"/>
      <c r="F48" s="35">
        <f>SUM(D48)</f>
        <v>4</v>
      </c>
      <c r="G48" s="35"/>
      <c r="H48" s="35">
        <v>4</v>
      </c>
      <c r="I48" s="35"/>
      <c r="J48" s="8">
        <f>SUM(H48)</f>
        <v>4</v>
      </c>
    </row>
    <row r="49" spans="1:10" s="36" customFormat="1" ht="36">
      <c r="A49" s="43">
        <v>25010400</v>
      </c>
      <c r="B49" s="39" t="s">
        <v>195</v>
      </c>
      <c r="C49" s="35"/>
      <c r="D49" s="35">
        <v>58745</v>
      </c>
      <c r="E49" s="35"/>
      <c r="F49" s="35">
        <f>D49</f>
        <v>58745</v>
      </c>
      <c r="G49" s="35"/>
      <c r="H49" s="35">
        <v>61740</v>
      </c>
      <c r="I49" s="35"/>
      <c r="J49" s="8">
        <f>H49</f>
        <v>61740</v>
      </c>
    </row>
    <row r="50" spans="1:10" s="36" customFormat="1" ht="13.5">
      <c r="A50" s="43">
        <v>25020100</v>
      </c>
      <c r="B50" s="39" t="s">
        <v>196</v>
      </c>
      <c r="C50" s="35"/>
      <c r="D50" s="35"/>
      <c r="E50" s="35"/>
      <c r="F50" s="35"/>
      <c r="G50" s="35"/>
      <c r="H50" s="35"/>
      <c r="I50" s="35"/>
      <c r="J50" s="8"/>
    </row>
    <row r="51" spans="1:10" s="36" customFormat="1" ht="48">
      <c r="A51" s="43">
        <v>25020200</v>
      </c>
      <c r="B51" s="39" t="s">
        <v>197</v>
      </c>
      <c r="C51" s="35"/>
      <c r="D51" s="35">
        <v>84128</v>
      </c>
      <c r="E51" s="35">
        <v>81128</v>
      </c>
      <c r="F51" s="35"/>
      <c r="G51" s="35"/>
      <c r="H51" s="35">
        <v>87796</v>
      </c>
      <c r="I51" s="35">
        <v>87896</v>
      </c>
      <c r="J51" s="8"/>
    </row>
    <row r="52" spans="1:10" ht="41.25">
      <c r="A52" s="8" t="s">
        <v>22</v>
      </c>
      <c r="B52" s="8" t="s">
        <v>95</v>
      </c>
      <c r="C52" s="15" t="s">
        <v>24</v>
      </c>
      <c r="D52" s="15"/>
      <c r="E52" s="15"/>
      <c r="F52" s="15"/>
      <c r="G52" s="15" t="s">
        <v>24</v>
      </c>
      <c r="H52" s="15"/>
      <c r="I52" s="15"/>
      <c r="J52" s="8">
        <f>SUM(H52)</f>
        <v>0</v>
      </c>
    </row>
    <row r="53" spans="1:10" ht="13.5">
      <c r="A53" s="8" t="s">
        <v>22</v>
      </c>
      <c r="B53" s="8" t="s">
        <v>25</v>
      </c>
      <c r="C53" s="15" t="s">
        <v>24</v>
      </c>
      <c r="D53" s="15" t="s">
        <v>22</v>
      </c>
      <c r="E53" s="15" t="s">
        <v>22</v>
      </c>
      <c r="F53" s="15" t="s">
        <v>22</v>
      </c>
      <c r="G53" s="15" t="s">
        <v>24</v>
      </c>
      <c r="H53" s="15" t="s">
        <v>22</v>
      </c>
      <c r="I53" s="15" t="s">
        <v>22</v>
      </c>
      <c r="J53" s="8" t="s">
        <v>22</v>
      </c>
    </row>
    <row r="54" spans="1:10" ht="13.5">
      <c r="A54" s="8" t="s">
        <v>22</v>
      </c>
      <c r="B54" s="15" t="s">
        <v>26</v>
      </c>
      <c r="C54" s="35">
        <v>107143695</v>
      </c>
      <c r="D54" s="35">
        <v>14260293</v>
      </c>
      <c r="E54" s="35">
        <v>84128</v>
      </c>
      <c r="F54" s="35">
        <v>121403988</v>
      </c>
      <c r="G54" s="35">
        <v>115268306.104</v>
      </c>
      <c r="H54" s="35">
        <v>14822744</v>
      </c>
      <c r="I54" s="35">
        <v>87796</v>
      </c>
      <c r="J54" s="35">
        <v>130091050.104</v>
      </c>
    </row>
    <row r="57" spans="1:14" ht="13.5">
      <c r="A57" s="103" t="s">
        <v>28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1:14" ht="13.5">
      <c r="A58" s="103" t="s">
        <v>173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59" ht="13.5">
      <c r="A59" s="16" t="s">
        <v>13</v>
      </c>
    </row>
    <row r="60" spans="1:14" ht="21.75" customHeight="1">
      <c r="A60" s="88" t="s">
        <v>30</v>
      </c>
      <c r="B60" s="88" t="s">
        <v>15</v>
      </c>
      <c r="C60" s="88" t="s">
        <v>142</v>
      </c>
      <c r="D60" s="88"/>
      <c r="E60" s="88"/>
      <c r="F60" s="88"/>
      <c r="G60" s="88" t="s">
        <v>143</v>
      </c>
      <c r="H60" s="88"/>
      <c r="I60" s="88"/>
      <c r="J60" s="88"/>
      <c r="K60" s="88" t="s">
        <v>144</v>
      </c>
      <c r="L60" s="88"/>
      <c r="M60" s="88"/>
      <c r="N60" s="88"/>
    </row>
    <row r="61" spans="1:14" ht="63" customHeight="1">
      <c r="A61" s="88"/>
      <c r="B61" s="88"/>
      <c r="C61" s="15" t="s">
        <v>19</v>
      </c>
      <c r="D61" s="15" t="s">
        <v>20</v>
      </c>
      <c r="E61" s="15" t="s">
        <v>21</v>
      </c>
      <c r="F61" s="15" t="s">
        <v>91</v>
      </c>
      <c r="G61" s="15" t="s">
        <v>19</v>
      </c>
      <c r="H61" s="15" t="s">
        <v>20</v>
      </c>
      <c r="I61" s="15" t="s">
        <v>21</v>
      </c>
      <c r="J61" s="15" t="s">
        <v>89</v>
      </c>
      <c r="K61" s="15" t="s">
        <v>19</v>
      </c>
      <c r="L61" s="15" t="s">
        <v>20</v>
      </c>
      <c r="M61" s="15" t="s">
        <v>21</v>
      </c>
      <c r="N61" s="15" t="s">
        <v>90</v>
      </c>
    </row>
    <row r="62" spans="1:14" ht="13.5">
      <c r="A62" s="15">
        <v>1</v>
      </c>
      <c r="B62" s="15">
        <v>2</v>
      </c>
      <c r="C62" s="15">
        <v>3</v>
      </c>
      <c r="D62" s="15">
        <v>4</v>
      </c>
      <c r="E62" s="15">
        <v>5</v>
      </c>
      <c r="F62" s="15">
        <v>6</v>
      </c>
      <c r="G62" s="15">
        <v>7</v>
      </c>
      <c r="H62" s="15">
        <v>8</v>
      </c>
      <c r="I62" s="15">
        <v>9</v>
      </c>
      <c r="J62" s="15">
        <v>10</v>
      </c>
      <c r="K62" s="15">
        <v>11</v>
      </c>
      <c r="L62" s="15">
        <v>12</v>
      </c>
      <c r="M62" s="15">
        <v>13</v>
      </c>
      <c r="N62" s="15">
        <v>14</v>
      </c>
    </row>
    <row r="63" spans="1:14" s="19" customFormat="1" ht="21">
      <c r="A63" s="18">
        <v>2100</v>
      </c>
      <c r="B63" s="29" t="s">
        <v>148</v>
      </c>
      <c r="C63" s="31">
        <f>C64+C67</f>
        <v>58000458</v>
      </c>
      <c r="D63" s="31">
        <f>D64+D67</f>
        <v>233754</v>
      </c>
      <c r="E63" s="31"/>
      <c r="F63" s="31">
        <f>SUM(C63:E63)</f>
        <v>58234212</v>
      </c>
      <c r="G63" s="31">
        <f>G64+G67</f>
        <v>70429189</v>
      </c>
      <c r="H63" s="31">
        <f>H64+H67</f>
        <v>459210</v>
      </c>
      <c r="I63" s="31"/>
      <c r="J63" s="31">
        <f>SUM(G63:I63)</f>
        <v>70888399</v>
      </c>
      <c r="K63" s="31">
        <f>K64+K67</f>
        <v>87526827</v>
      </c>
      <c r="L63" s="31">
        <f>L64+L67</f>
        <v>523500</v>
      </c>
      <c r="M63" s="31"/>
      <c r="N63" s="31">
        <f>SUM(K63:M63)</f>
        <v>88050327</v>
      </c>
    </row>
    <row r="64" spans="1:14" s="19" customFormat="1" ht="13.5">
      <c r="A64" s="18">
        <v>2110</v>
      </c>
      <c r="B64" s="30" t="s">
        <v>149</v>
      </c>
      <c r="C64" s="18">
        <f>C65</f>
        <v>47439284</v>
      </c>
      <c r="D64" s="18">
        <f>D65</f>
        <v>191364</v>
      </c>
      <c r="E64" s="18"/>
      <c r="F64" s="18">
        <f aca="true" t="shared" si="2" ref="F64:F94">SUM(C64:E64)</f>
        <v>47630648</v>
      </c>
      <c r="G64" s="18">
        <f>G65</f>
        <v>57518959</v>
      </c>
      <c r="H64" s="18">
        <f>H65</f>
        <v>376400</v>
      </c>
      <c r="I64" s="18"/>
      <c r="J64" s="18">
        <f aca="true" t="shared" si="3" ref="J64:J94">SUM(G64:I64)</f>
        <v>57895359</v>
      </c>
      <c r="K64" s="18">
        <f>K65</f>
        <v>71743297</v>
      </c>
      <c r="L64" s="18">
        <f>L65</f>
        <v>429100</v>
      </c>
      <c r="M64" s="18"/>
      <c r="N64" s="18">
        <f aca="true" t="shared" si="4" ref="N64:N94">SUM(K64:M64)</f>
        <v>72172397</v>
      </c>
    </row>
    <row r="65" spans="1:14" s="19" customFormat="1" ht="13.5">
      <c r="A65" s="18">
        <v>2111</v>
      </c>
      <c r="B65" s="30" t="s">
        <v>150</v>
      </c>
      <c r="C65" s="18">
        <v>47439284</v>
      </c>
      <c r="D65" s="18">
        <v>191364</v>
      </c>
      <c r="E65" s="18"/>
      <c r="F65" s="18">
        <f t="shared" si="2"/>
        <v>47630648</v>
      </c>
      <c r="G65" s="18">
        <v>57518959</v>
      </c>
      <c r="H65" s="18">
        <v>376400</v>
      </c>
      <c r="I65" s="18"/>
      <c r="J65" s="18">
        <f t="shared" si="3"/>
        <v>57895359</v>
      </c>
      <c r="K65" s="18">
        <f>63931815+248360+7563122</f>
        <v>71743297</v>
      </c>
      <c r="L65" s="18">
        <v>429100</v>
      </c>
      <c r="M65" s="18"/>
      <c r="N65" s="18">
        <f t="shared" si="4"/>
        <v>72172397</v>
      </c>
    </row>
    <row r="66" spans="1:14" s="19" customFormat="1" ht="13.5">
      <c r="A66" s="18">
        <v>2112</v>
      </c>
      <c r="B66" s="30" t="s">
        <v>151</v>
      </c>
      <c r="C66" s="18"/>
      <c r="D66" s="18"/>
      <c r="E66" s="18"/>
      <c r="F66" s="18">
        <f t="shared" si="2"/>
        <v>0</v>
      </c>
      <c r="G66" s="18"/>
      <c r="H66" s="18"/>
      <c r="I66" s="18"/>
      <c r="J66" s="18">
        <f t="shared" si="3"/>
        <v>0</v>
      </c>
      <c r="K66" s="18"/>
      <c r="L66" s="18"/>
      <c r="M66" s="18"/>
      <c r="N66" s="18">
        <f t="shared" si="4"/>
        <v>0</v>
      </c>
    </row>
    <row r="67" spans="1:14" s="19" customFormat="1" ht="13.5">
      <c r="A67" s="18">
        <v>2120</v>
      </c>
      <c r="B67" s="30" t="s">
        <v>152</v>
      </c>
      <c r="C67" s="18">
        <v>10561174</v>
      </c>
      <c r="D67" s="18">
        <v>42390</v>
      </c>
      <c r="E67" s="18"/>
      <c r="F67" s="18">
        <f t="shared" si="2"/>
        <v>10603564</v>
      </c>
      <c r="G67" s="18">
        <v>12910230</v>
      </c>
      <c r="H67" s="18">
        <v>82810</v>
      </c>
      <c r="I67" s="18"/>
      <c r="J67" s="18">
        <f t="shared" si="3"/>
        <v>12993040</v>
      </c>
      <c r="K67" s="18">
        <f>14065000+54640+1663890</f>
        <v>15783530</v>
      </c>
      <c r="L67" s="18">
        <v>94400</v>
      </c>
      <c r="M67" s="18"/>
      <c r="N67" s="18">
        <f t="shared" si="4"/>
        <v>15877930</v>
      </c>
    </row>
    <row r="68" spans="1:14" s="19" customFormat="1" ht="13.5">
      <c r="A68" s="18">
        <v>2200</v>
      </c>
      <c r="B68" s="29" t="s">
        <v>153</v>
      </c>
      <c r="C68" s="61">
        <f>SUM(C69:C74)</f>
        <v>10733777</v>
      </c>
      <c r="D68" s="31">
        <f>SUM(D69:D73)</f>
        <v>5689579</v>
      </c>
      <c r="E68" s="31"/>
      <c r="F68" s="31">
        <f t="shared" si="2"/>
        <v>16423356</v>
      </c>
      <c r="G68" s="31">
        <f>SUM(G69:G74)</f>
        <v>11508902</v>
      </c>
      <c r="H68" s="31">
        <f>SUM(H69:H73)</f>
        <v>8834570</v>
      </c>
      <c r="I68" s="31"/>
      <c r="J68" s="31">
        <f t="shared" si="3"/>
        <v>20343472</v>
      </c>
      <c r="K68" s="31">
        <f>SUM(K69:K74)</f>
        <v>16078348</v>
      </c>
      <c r="L68" s="31">
        <f>SUM(L69:L73)</f>
        <v>15048287</v>
      </c>
      <c r="M68" s="31"/>
      <c r="N68" s="31">
        <f t="shared" si="4"/>
        <v>31126635</v>
      </c>
    </row>
    <row r="69" spans="1:14" s="19" customFormat="1" ht="13.5">
      <c r="A69" s="18">
        <v>2210</v>
      </c>
      <c r="B69" s="30" t="s">
        <v>154</v>
      </c>
      <c r="C69" s="60">
        <v>1515681</v>
      </c>
      <c r="D69" s="48">
        <v>195336</v>
      </c>
      <c r="E69" s="48"/>
      <c r="F69" s="48">
        <f t="shared" si="2"/>
        <v>1711017</v>
      </c>
      <c r="G69" s="48">
        <v>1626244</v>
      </c>
      <c r="H69" s="48">
        <v>227511</v>
      </c>
      <c r="I69" s="48"/>
      <c r="J69" s="48">
        <f t="shared" si="3"/>
        <v>1853755</v>
      </c>
      <c r="K69" s="48">
        <f>2119000+1558091</f>
        <v>3677091</v>
      </c>
      <c r="L69" s="48">
        <v>213600</v>
      </c>
      <c r="M69" s="18"/>
      <c r="N69" s="18">
        <f t="shared" si="4"/>
        <v>3890691</v>
      </c>
    </row>
    <row r="70" spans="1:14" s="19" customFormat="1" ht="13.5">
      <c r="A70" s="18">
        <v>2220</v>
      </c>
      <c r="B70" s="30" t="s">
        <v>155</v>
      </c>
      <c r="C70" s="60">
        <v>66325</v>
      </c>
      <c r="D70" s="48"/>
      <c r="E70" s="48"/>
      <c r="F70" s="48">
        <f t="shared" si="2"/>
        <v>66325</v>
      </c>
      <c r="G70" s="48">
        <v>129960</v>
      </c>
      <c r="H70" s="48"/>
      <c r="I70" s="48"/>
      <c r="J70" s="48">
        <f t="shared" si="3"/>
        <v>129960</v>
      </c>
      <c r="K70" s="48">
        <f>136800+41040</f>
        <v>177840</v>
      </c>
      <c r="L70" s="48">
        <v>5000</v>
      </c>
      <c r="M70" s="18"/>
      <c r="N70" s="18">
        <f t="shared" si="4"/>
        <v>182840</v>
      </c>
    </row>
    <row r="71" spans="1:14" s="19" customFormat="1" ht="13.5">
      <c r="A71" s="18">
        <v>2230</v>
      </c>
      <c r="B71" s="30" t="s">
        <v>156</v>
      </c>
      <c r="C71" s="60">
        <v>4412800</v>
      </c>
      <c r="D71" s="48">
        <v>5471237</v>
      </c>
      <c r="E71" s="48"/>
      <c r="F71" s="48">
        <f t="shared" si="2"/>
        <v>9884037</v>
      </c>
      <c r="G71" s="48">
        <v>3861760</v>
      </c>
      <c r="H71" s="48">
        <v>8573859</v>
      </c>
      <c r="I71" s="48"/>
      <c r="J71" s="48">
        <f t="shared" si="3"/>
        <v>12435619</v>
      </c>
      <c r="K71" s="48">
        <f>6938895+1112369</f>
        <v>8051264</v>
      </c>
      <c r="L71" s="48">
        <v>14817283</v>
      </c>
      <c r="M71" s="18"/>
      <c r="N71" s="18">
        <f t="shared" si="4"/>
        <v>22868547</v>
      </c>
    </row>
    <row r="72" spans="1:14" s="19" customFormat="1" ht="13.5">
      <c r="A72" s="18">
        <v>2240</v>
      </c>
      <c r="B72" s="30" t="s">
        <v>157</v>
      </c>
      <c r="C72" s="60">
        <v>4731870</v>
      </c>
      <c r="D72" s="48">
        <v>23006</v>
      </c>
      <c r="E72" s="48"/>
      <c r="F72" s="48">
        <f t="shared" si="2"/>
        <v>4754876</v>
      </c>
      <c r="G72" s="48">
        <v>5877374</v>
      </c>
      <c r="H72" s="48">
        <v>33200</v>
      </c>
      <c r="I72" s="48"/>
      <c r="J72" s="48">
        <f t="shared" si="3"/>
        <v>5910574</v>
      </c>
      <c r="K72" s="48">
        <f>3346300+758853</f>
        <v>4105153</v>
      </c>
      <c r="L72" s="48">
        <v>12404</v>
      </c>
      <c r="M72" s="18"/>
      <c r="N72" s="18">
        <f t="shared" si="4"/>
        <v>4117557</v>
      </c>
    </row>
    <row r="73" spans="1:14" s="19" customFormat="1" ht="13.5">
      <c r="A73" s="18">
        <v>2250</v>
      </c>
      <c r="B73" s="30" t="s">
        <v>158</v>
      </c>
      <c r="C73" s="48">
        <v>7101</v>
      </c>
      <c r="D73" s="48"/>
      <c r="E73" s="48"/>
      <c r="F73" s="48">
        <f t="shared" si="2"/>
        <v>7101</v>
      </c>
      <c r="G73" s="48">
        <v>13564</v>
      </c>
      <c r="H73" s="48"/>
      <c r="I73" s="48"/>
      <c r="J73" s="48">
        <f t="shared" si="3"/>
        <v>13564</v>
      </c>
      <c r="K73" s="48">
        <v>67000</v>
      </c>
      <c r="L73" s="48"/>
      <c r="M73" s="18"/>
      <c r="N73" s="18">
        <f t="shared" si="4"/>
        <v>67000</v>
      </c>
    </row>
    <row r="74" spans="1:14" s="19" customFormat="1" ht="13.5">
      <c r="A74" s="18">
        <v>2260</v>
      </c>
      <c r="B74" s="30" t="s">
        <v>159</v>
      </c>
      <c r="C74" s="18"/>
      <c r="D74" s="18"/>
      <c r="E74" s="18"/>
      <c r="F74" s="18">
        <f t="shared" si="2"/>
        <v>0</v>
      </c>
      <c r="G74" s="18"/>
      <c r="H74" s="18"/>
      <c r="I74" s="18"/>
      <c r="J74" s="18">
        <f t="shared" si="3"/>
        <v>0</v>
      </c>
      <c r="K74" s="18"/>
      <c r="L74" s="18"/>
      <c r="M74" s="18"/>
      <c r="N74" s="18">
        <f t="shared" si="4"/>
        <v>0</v>
      </c>
    </row>
    <row r="75" spans="1:14" s="19" customFormat="1" ht="21">
      <c r="A75" s="18">
        <v>2270</v>
      </c>
      <c r="B75" s="29" t="s">
        <v>160</v>
      </c>
      <c r="C75" s="31">
        <f>SUM(C77:C79)</f>
        <v>6741025</v>
      </c>
      <c r="D75" s="31">
        <f>SUM(D77:D79)</f>
        <v>90018</v>
      </c>
      <c r="E75" s="31"/>
      <c r="F75" s="31">
        <f t="shared" si="2"/>
        <v>6831043</v>
      </c>
      <c r="G75" s="31">
        <f>SUM(G77:G80)</f>
        <v>8325728</v>
      </c>
      <c r="H75" s="31">
        <f>SUM(H77:H79)</f>
        <v>102002</v>
      </c>
      <c r="I75" s="31"/>
      <c r="J75" s="31">
        <f t="shared" si="3"/>
        <v>8427730</v>
      </c>
      <c r="K75" s="31">
        <f>SUM(K76:K80)</f>
        <v>9155479</v>
      </c>
      <c r="L75" s="31">
        <f>SUM(L77:L79)</f>
        <v>40000</v>
      </c>
      <c r="M75" s="31"/>
      <c r="N75" s="31">
        <f t="shared" si="4"/>
        <v>9195479</v>
      </c>
    </row>
    <row r="76" spans="1:14" s="19" customFormat="1" ht="13.5">
      <c r="A76" s="18">
        <v>2271</v>
      </c>
      <c r="B76" s="30" t="s">
        <v>161</v>
      </c>
      <c r="C76" s="18"/>
      <c r="D76" s="18"/>
      <c r="E76" s="18"/>
      <c r="F76" s="18">
        <f t="shared" si="2"/>
        <v>0</v>
      </c>
      <c r="G76" s="18"/>
      <c r="H76" s="18">
        <v>0</v>
      </c>
      <c r="I76" s="18"/>
      <c r="J76" s="18">
        <f t="shared" si="3"/>
        <v>0</v>
      </c>
      <c r="K76" s="18"/>
      <c r="L76" s="18"/>
      <c r="M76" s="18"/>
      <c r="N76" s="18">
        <f t="shared" si="4"/>
        <v>0</v>
      </c>
    </row>
    <row r="77" spans="1:14" s="19" customFormat="1" ht="13.5">
      <c r="A77" s="18">
        <v>2272</v>
      </c>
      <c r="B77" s="30" t="s">
        <v>162</v>
      </c>
      <c r="C77" s="18">
        <v>397165</v>
      </c>
      <c r="D77" s="18">
        <v>8318</v>
      </c>
      <c r="E77" s="18"/>
      <c r="F77" s="18">
        <f t="shared" si="2"/>
        <v>405483</v>
      </c>
      <c r="G77" s="18">
        <v>511000</v>
      </c>
      <c r="H77" s="18">
        <v>15000</v>
      </c>
      <c r="I77" s="18"/>
      <c r="J77" s="18">
        <f t="shared" si="3"/>
        <v>526000</v>
      </c>
      <c r="K77" s="18">
        <v>514005</v>
      </c>
      <c r="L77" s="18">
        <v>20000</v>
      </c>
      <c r="M77" s="18"/>
      <c r="N77" s="18">
        <f t="shared" si="4"/>
        <v>534005</v>
      </c>
    </row>
    <row r="78" spans="1:14" s="19" customFormat="1" ht="13.5">
      <c r="A78" s="18">
        <v>2273</v>
      </c>
      <c r="B78" s="30" t="s">
        <v>163</v>
      </c>
      <c r="C78" s="18">
        <v>2361490</v>
      </c>
      <c r="D78" s="18">
        <v>40000</v>
      </c>
      <c r="E78" s="18"/>
      <c r="F78" s="18">
        <f t="shared" si="2"/>
        <v>2401490</v>
      </c>
      <c r="G78" s="18">
        <v>3039100</v>
      </c>
      <c r="H78" s="18">
        <v>47002</v>
      </c>
      <c r="I78" s="18"/>
      <c r="J78" s="18">
        <f t="shared" si="3"/>
        <v>3086102</v>
      </c>
      <c r="K78" s="18">
        <f>3304888+325850</f>
        <v>3630738</v>
      </c>
      <c r="L78" s="18">
        <v>20000</v>
      </c>
      <c r="M78" s="18"/>
      <c r="N78" s="18">
        <f t="shared" si="4"/>
        <v>3650738</v>
      </c>
    </row>
    <row r="79" spans="1:14" s="19" customFormat="1" ht="13.5">
      <c r="A79" s="18">
        <v>2274</v>
      </c>
      <c r="B79" s="30" t="s">
        <v>164</v>
      </c>
      <c r="C79" s="18">
        <v>3982370</v>
      </c>
      <c r="D79" s="18">
        <v>41700</v>
      </c>
      <c r="E79" s="18"/>
      <c r="F79" s="18">
        <f t="shared" si="2"/>
        <v>4024070</v>
      </c>
      <c r="G79" s="18">
        <v>4578600</v>
      </c>
      <c r="H79" s="18">
        <v>40000</v>
      </c>
      <c r="I79" s="18"/>
      <c r="J79" s="18">
        <f t="shared" si="3"/>
        <v>4618600</v>
      </c>
      <c r="K79" s="18">
        <f>4329888+210128</f>
        <v>4540016</v>
      </c>
      <c r="L79" s="18"/>
      <c r="M79" s="18"/>
      <c r="N79" s="18">
        <f t="shared" si="4"/>
        <v>4540016</v>
      </c>
    </row>
    <row r="80" spans="1:14" s="19" customFormat="1" ht="13.5">
      <c r="A80" s="18">
        <v>2275</v>
      </c>
      <c r="B80" s="30" t="s">
        <v>165</v>
      </c>
      <c r="C80" s="18"/>
      <c r="D80" s="18"/>
      <c r="E80" s="18"/>
      <c r="F80" s="18">
        <f t="shared" si="2"/>
        <v>0</v>
      </c>
      <c r="G80" s="18">
        <v>197028</v>
      </c>
      <c r="H80" s="18"/>
      <c r="I80" s="18"/>
      <c r="J80" s="18">
        <f t="shared" si="3"/>
        <v>197028</v>
      </c>
      <c r="K80" s="18">
        <f>287190+183530</f>
        <v>470720</v>
      </c>
      <c r="L80" s="18"/>
      <c r="M80" s="18"/>
      <c r="N80" s="18">
        <f t="shared" si="4"/>
        <v>470720</v>
      </c>
    </row>
    <row r="81" spans="1:14" s="19" customFormat="1" ht="21">
      <c r="A81" s="18">
        <v>2280</v>
      </c>
      <c r="B81" s="30" t="s">
        <v>166</v>
      </c>
      <c r="C81" s="31">
        <f>SUM(C82:C83)</f>
        <v>14573</v>
      </c>
      <c r="D81" s="31">
        <f>SUM(D82:D83)</f>
        <v>13300</v>
      </c>
      <c r="E81" s="31"/>
      <c r="F81" s="31">
        <f t="shared" si="2"/>
        <v>27873</v>
      </c>
      <c r="G81" s="31">
        <f>SUM(G82:G83)</f>
        <v>15000</v>
      </c>
      <c r="H81" s="31">
        <v>100</v>
      </c>
      <c r="I81" s="31"/>
      <c r="J81" s="31">
        <f t="shared" si="3"/>
        <v>15100</v>
      </c>
      <c r="K81" s="31">
        <f>SUM(K82:K83)</f>
        <v>15000</v>
      </c>
      <c r="L81" s="31">
        <f>SUM(L82:L83)</f>
        <v>0</v>
      </c>
      <c r="M81" s="31"/>
      <c r="N81" s="31">
        <f t="shared" si="4"/>
        <v>15000</v>
      </c>
    </row>
    <row r="82" spans="1:14" s="19" customFormat="1" ht="30.75">
      <c r="A82" s="18">
        <v>2281</v>
      </c>
      <c r="B82" s="30" t="s">
        <v>167</v>
      </c>
      <c r="C82" s="18"/>
      <c r="D82" s="18"/>
      <c r="E82" s="18"/>
      <c r="F82" s="18">
        <f t="shared" si="2"/>
        <v>0</v>
      </c>
      <c r="G82" s="18"/>
      <c r="H82" s="18"/>
      <c r="I82" s="18"/>
      <c r="J82" s="18">
        <f t="shared" si="3"/>
        <v>0</v>
      </c>
      <c r="K82" s="18"/>
      <c r="L82" s="18"/>
      <c r="M82" s="18"/>
      <c r="N82" s="18">
        <f t="shared" si="4"/>
        <v>0</v>
      </c>
    </row>
    <row r="83" spans="1:14" s="19" customFormat="1" ht="30.75">
      <c r="A83" s="18">
        <v>2282</v>
      </c>
      <c r="B83" s="30" t="s">
        <v>168</v>
      </c>
      <c r="C83" s="18">
        <v>14573</v>
      </c>
      <c r="D83" s="18">
        <v>13300</v>
      </c>
      <c r="E83" s="18"/>
      <c r="F83" s="18">
        <f t="shared" si="2"/>
        <v>27873</v>
      </c>
      <c r="G83" s="18">
        <v>15000</v>
      </c>
      <c r="H83" s="18">
        <v>0</v>
      </c>
      <c r="I83" s="18"/>
      <c r="J83" s="18">
        <f t="shared" si="3"/>
        <v>15000</v>
      </c>
      <c r="K83" s="18">
        <v>15000</v>
      </c>
      <c r="L83" s="18"/>
      <c r="M83" s="18"/>
      <c r="N83" s="18">
        <f t="shared" si="4"/>
        <v>15000</v>
      </c>
    </row>
    <row r="84" spans="1:14" s="19" customFormat="1" ht="13.5">
      <c r="A84" s="18">
        <v>2400</v>
      </c>
      <c r="B84" s="29" t="s">
        <v>169</v>
      </c>
      <c r="C84" s="18"/>
      <c r="D84" s="18"/>
      <c r="E84" s="18"/>
      <c r="F84" s="18">
        <f t="shared" si="2"/>
        <v>0</v>
      </c>
      <c r="G84" s="18"/>
      <c r="H84" s="18"/>
      <c r="I84" s="18"/>
      <c r="J84" s="18">
        <f t="shared" si="3"/>
        <v>0</v>
      </c>
      <c r="K84" s="18"/>
      <c r="L84" s="18"/>
      <c r="M84" s="18"/>
      <c r="N84" s="18">
        <f t="shared" si="4"/>
        <v>0</v>
      </c>
    </row>
    <row r="85" spans="1:14" s="19" customFormat="1" ht="21">
      <c r="A85" s="18">
        <v>2410</v>
      </c>
      <c r="B85" s="30" t="s">
        <v>170</v>
      </c>
      <c r="C85" s="18"/>
      <c r="D85" s="18"/>
      <c r="E85" s="18"/>
      <c r="F85" s="18">
        <f t="shared" si="2"/>
        <v>0</v>
      </c>
      <c r="G85" s="18"/>
      <c r="H85" s="18"/>
      <c r="I85" s="18"/>
      <c r="J85" s="18">
        <f t="shared" si="3"/>
        <v>0</v>
      </c>
      <c r="K85" s="18"/>
      <c r="L85" s="18"/>
      <c r="M85" s="18"/>
      <c r="N85" s="18">
        <f t="shared" si="4"/>
        <v>0</v>
      </c>
    </row>
    <row r="86" spans="1:14" s="19" customFormat="1" ht="21">
      <c r="A86" s="18">
        <v>2420</v>
      </c>
      <c r="B86" s="30" t="s">
        <v>171</v>
      </c>
      <c r="C86" s="18"/>
      <c r="D86" s="18"/>
      <c r="E86" s="18"/>
      <c r="F86" s="18">
        <f t="shared" si="2"/>
        <v>0</v>
      </c>
      <c r="G86" s="18"/>
      <c r="H86" s="18"/>
      <c r="I86" s="18"/>
      <c r="J86" s="18">
        <f t="shared" si="3"/>
        <v>0</v>
      </c>
      <c r="K86" s="18"/>
      <c r="L86" s="18"/>
      <c r="M86" s="18"/>
      <c r="N86" s="18">
        <f t="shared" si="4"/>
        <v>0</v>
      </c>
    </row>
    <row r="87" spans="1:14" s="19" customFormat="1" ht="13.5">
      <c r="A87" s="18">
        <v>2700</v>
      </c>
      <c r="B87" s="62" t="s">
        <v>216</v>
      </c>
      <c r="C87" s="31">
        <f>C90</f>
        <v>13299</v>
      </c>
      <c r="D87" s="31"/>
      <c r="E87" s="31"/>
      <c r="F87" s="31">
        <f t="shared" si="2"/>
        <v>13299</v>
      </c>
      <c r="G87" s="31">
        <f>G90</f>
        <v>15346</v>
      </c>
      <c r="H87" s="31"/>
      <c r="I87" s="31"/>
      <c r="J87" s="31">
        <f t="shared" si="3"/>
        <v>15346</v>
      </c>
      <c r="K87" s="31">
        <f>K90</f>
        <v>15346</v>
      </c>
      <c r="L87" s="31"/>
      <c r="M87" s="31"/>
      <c r="N87" s="31">
        <f t="shared" si="4"/>
        <v>15346</v>
      </c>
    </row>
    <row r="88" spans="1:14" s="19" customFormat="1" ht="13.5">
      <c r="A88" s="18">
        <v>2710</v>
      </c>
      <c r="B88" s="63" t="s">
        <v>217</v>
      </c>
      <c r="C88" s="18"/>
      <c r="D88" s="18"/>
      <c r="E88" s="18"/>
      <c r="F88" s="18">
        <f t="shared" si="2"/>
        <v>0</v>
      </c>
      <c r="G88" s="18"/>
      <c r="H88" s="18"/>
      <c r="I88" s="18"/>
      <c r="J88" s="18">
        <f t="shared" si="3"/>
        <v>0</v>
      </c>
      <c r="K88" s="18"/>
      <c r="L88" s="18"/>
      <c r="M88" s="18"/>
      <c r="N88" s="18">
        <f t="shared" si="4"/>
        <v>0</v>
      </c>
    </row>
    <row r="89" spans="1:14" s="19" customFormat="1" ht="13.5">
      <c r="A89" s="18">
        <v>2720</v>
      </c>
      <c r="B89" s="63" t="s">
        <v>218</v>
      </c>
      <c r="C89" s="18"/>
      <c r="D89" s="18"/>
      <c r="E89" s="18"/>
      <c r="F89" s="18">
        <f t="shared" si="2"/>
        <v>0</v>
      </c>
      <c r="G89" s="18"/>
      <c r="H89" s="18"/>
      <c r="I89" s="18"/>
      <c r="J89" s="18">
        <f t="shared" si="3"/>
        <v>0</v>
      </c>
      <c r="K89" s="18"/>
      <c r="L89" s="18"/>
      <c r="M89" s="18"/>
      <c r="N89" s="18">
        <f t="shared" si="4"/>
        <v>0</v>
      </c>
    </row>
    <row r="90" spans="1:14" s="19" customFormat="1" ht="13.5">
      <c r="A90" s="18">
        <v>2730</v>
      </c>
      <c r="B90" s="63" t="s">
        <v>219</v>
      </c>
      <c r="C90" s="18">
        <v>13299</v>
      </c>
      <c r="D90" s="18"/>
      <c r="E90" s="18"/>
      <c r="F90" s="18">
        <f t="shared" si="2"/>
        <v>13299</v>
      </c>
      <c r="G90" s="18">
        <v>15346</v>
      </c>
      <c r="H90" s="18"/>
      <c r="I90" s="18"/>
      <c r="J90" s="18">
        <f t="shared" si="3"/>
        <v>15346</v>
      </c>
      <c r="K90" s="18">
        <v>15346</v>
      </c>
      <c r="L90" s="18"/>
      <c r="M90" s="18"/>
      <c r="N90" s="18">
        <f t="shared" si="4"/>
        <v>15346</v>
      </c>
    </row>
    <row r="91" spans="1:14" s="19" customFormat="1" ht="13.5">
      <c r="A91" s="44">
        <v>2800</v>
      </c>
      <c r="B91" s="62" t="s">
        <v>220</v>
      </c>
      <c r="C91" s="31">
        <v>81100</v>
      </c>
      <c r="D91" s="31">
        <v>1836</v>
      </c>
      <c r="E91" s="31"/>
      <c r="F91" s="31">
        <f t="shared" si="2"/>
        <v>82936</v>
      </c>
      <c r="G91" s="31">
        <v>221100</v>
      </c>
      <c r="H91" s="31">
        <v>0</v>
      </c>
      <c r="I91" s="31"/>
      <c r="J91" s="31">
        <f t="shared" si="3"/>
        <v>221100</v>
      </c>
      <c r="K91" s="31">
        <v>172900</v>
      </c>
      <c r="L91" s="31">
        <v>890</v>
      </c>
      <c r="M91" s="31"/>
      <c r="N91" s="31">
        <f t="shared" si="4"/>
        <v>173790</v>
      </c>
    </row>
    <row r="92" spans="1:14" s="19" customFormat="1" ht="13.5">
      <c r="A92" s="44">
        <v>3000</v>
      </c>
      <c r="B92" s="62" t="s">
        <v>198</v>
      </c>
      <c r="C92" s="31"/>
      <c r="D92" s="31">
        <f>D94</f>
        <v>68500</v>
      </c>
      <c r="E92" s="31"/>
      <c r="F92" s="31">
        <f t="shared" si="2"/>
        <v>68500</v>
      </c>
      <c r="G92" s="31"/>
      <c r="H92" s="31">
        <f>H94</f>
        <v>2025027</v>
      </c>
      <c r="I92" s="31"/>
      <c r="J92" s="31">
        <f t="shared" si="3"/>
        <v>2025027</v>
      </c>
      <c r="K92" s="31"/>
      <c r="L92" s="31">
        <f>L94</f>
        <v>80000</v>
      </c>
      <c r="M92" s="31"/>
      <c r="N92" s="31">
        <f t="shared" si="4"/>
        <v>80000</v>
      </c>
    </row>
    <row r="93" spans="1:14" ht="27.75" customHeight="1">
      <c r="A93" s="44">
        <v>3100</v>
      </c>
      <c r="B93" s="45" t="s">
        <v>199</v>
      </c>
      <c r="C93" s="8" t="s">
        <v>22</v>
      </c>
      <c r="D93" s="8" t="s">
        <v>22</v>
      </c>
      <c r="E93" s="8" t="s">
        <v>22</v>
      </c>
      <c r="F93" s="35">
        <f t="shared" si="2"/>
        <v>0</v>
      </c>
      <c r="G93" s="8" t="s">
        <v>22</v>
      </c>
      <c r="H93" s="35" t="s">
        <v>22</v>
      </c>
      <c r="I93" s="8" t="s">
        <v>22</v>
      </c>
      <c r="J93" s="35">
        <f t="shared" si="3"/>
        <v>0</v>
      </c>
      <c r="K93" s="15" t="s">
        <v>22</v>
      </c>
      <c r="L93" s="8" t="s">
        <v>22</v>
      </c>
      <c r="M93" s="8" t="s">
        <v>22</v>
      </c>
      <c r="N93" s="35">
        <f t="shared" si="4"/>
        <v>0</v>
      </c>
    </row>
    <row r="94" spans="1:14" ht="21">
      <c r="A94" s="44">
        <v>3110</v>
      </c>
      <c r="B94" s="45" t="s">
        <v>200</v>
      </c>
      <c r="C94" s="15"/>
      <c r="D94" s="15">
        <v>68500</v>
      </c>
      <c r="E94" s="15" t="s">
        <v>22</v>
      </c>
      <c r="F94" s="15">
        <f t="shared" si="2"/>
        <v>68500</v>
      </c>
      <c r="G94" s="15"/>
      <c r="H94" s="15">
        <f>2016528+8499</f>
        <v>2025027</v>
      </c>
      <c r="I94" s="15" t="s">
        <v>22</v>
      </c>
      <c r="J94" s="15">
        <f t="shared" si="3"/>
        <v>2025027</v>
      </c>
      <c r="K94" s="15">
        <v>80000</v>
      </c>
      <c r="L94" s="15">
        <v>80000</v>
      </c>
      <c r="M94" s="15">
        <v>80000</v>
      </c>
      <c r="N94" s="15">
        <f t="shared" si="4"/>
        <v>240000</v>
      </c>
    </row>
    <row r="95" spans="1:14" ht="13.5">
      <c r="A95" s="15" t="s">
        <v>22</v>
      </c>
      <c r="B95" s="15" t="s">
        <v>26</v>
      </c>
      <c r="C95" s="58">
        <f>C91+C87+C81+C75+C68+C63</f>
        <v>75584232</v>
      </c>
      <c r="D95" s="15">
        <f>D92+D91+D81+D75+D68+D63</f>
        <v>6096987</v>
      </c>
      <c r="E95" s="15" t="s">
        <v>22</v>
      </c>
      <c r="F95" s="15">
        <f>F92+F91+F87+F81+F75+F68+F63</f>
        <v>81681219</v>
      </c>
      <c r="G95" s="15">
        <f>G91+G87+G81+G75+G68+G63</f>
        <v>90515265</v>
      </c>
      <c r="H95" s="15">
        <f>H92+H91+H81+H75+H68+H63</f>
        <v>11420909</v>
      </c>
      <c r="I95" s="15" t="s">
        <v>22</v>
      </c>
      <c r="J95" s="15">
        <f>J92+J91+J87+J81+J75+J68+J63</f>
        <v>101936174</v>
      </c>
      <c r="K95" s="15">
        <f>K92+K91+K87+K81+K75+K68+K63</f>
        <v>112963900</v>
      </c>
      <c r="L95" s="15">
        <f>L92+L91+L81+L75+L68+L63</f>
        <v>15692677</v>
      </c>
      <c r="M95" s="15">
        <v>80000</v>
      </c>
      <c r="N95" s="15">
        <f>N92+N91+N87+N81+N75+N68+N63</f>
        <v>128656577</v>
      </c>
    </row>
    <row r="98" spans="1:14" ht="13.5">
      <c r="A98" s="89" t="s">
        <v>174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</row>
    <row r="99" ht="13.5">
      <c r="A99" s="16" t="s">
        <v>13</v>
      </c>
    </row>
    <row r="101" spans="1:14" ht="15" customHeight="1">
      <c r="A101" s="88" t="s">
        <v>32</v>
      </c>
      <c r="B101" s="88" t="s">
        <v>15</v>
      </c>
      <c r="C101" s="88" t="s">
        <v>142</v>
      </c>
      <c r="D101" s="88"/>
      <c r="E101" s="88"/>
      <c r="F101" s="88"/>
      <c r="G101" s="88" t="s">
        <v>143</v>
      </c>
      <c r="H101" s="88"/>
      <c r="I101" s="88"/>
      <c r="J101" s="88"/>
      <c r="K101" s="88" t="s">
        <v>144</v>
      </c>
      <c r="L101" s="88"/>
      <c r="M101" s="88"/>
      <c r="N101" s="88"/>
    </row>
    <row r="102" spans="1:14" ht="58.5" customHeight="1">
      <c r="A102" s="88"/>
      <c r="B102" s="88"/>
      <c r="C102" s="15" t="s">
        <v>19</v>
      </c>
      <c r="D102" s="15" t="s">
        <v>20</v>
      </c>
      <c r="E102" s="15" t="s">
        <v>21</v>
      </c>
      <c r="F102" s="15" t="s">
        <v>91</v>
      </c>
      <c r="G102" s="15" t="s">
        <v>19</v>
      </c>
      <c r="H102" s="15" t="s">
        <v>20</v>
      </c>
      <c r="I102" s="15" t="s">
        <v>21</v>
      </c>
      <c r="J102" s="15" t="s">
        <v>89</v>
      </c>
      <c r="K102" s="15" t="s">
        <v>19</v>
      </c>
      <c r="L102" s="15" t="s">
        <v>20</v>
      </c>
      <c r="M102" s="15" t="s">
        <v>21</v>
      </c>
      <c r="N102" s="15" t="s">
        <v>90</v>
      </c>
    </row>
    <row r="103" spans="1:14" ht="13.5">
      <c r="A103" s="15">
        <v>1</v>
      </c>
      <c r="B103" s="15">
        <v>2</v>
      </c>
      <c r="C103" s="15">
        <v>3</v>
      </c>
      <c r="D103" s="15">
        <v>4</v>
      </c>
      <c r="E103" s="15">
        <v>5</v>
      </c>
      <c r="F103" s="15">
        <v>6</v>
      </c>
      <c r="G103" s="15">
        <v>7</v>
      </c>
      <c r="H103" s="15">
        <v>8</v>
      </c>
      <c r="I103" s="15">
        <v>9</v>
      </c>
      <c r="J103" s="15">
        <v>10</v>
      </c>
      <c r="K103" s="15">
        <v>11</v>
      </c>
      <c r="L103" s="15">
        <v>12</v>
      </c>
      <c r="M103" s="15">
        <v>13</v>
      </c>
      <c r="N103" s="15">
        <v>14</v>
      </c>
    </row>
    <row r="104" spans="1:14" s="19" customFormat="1" ht="13.5">
      <c r="A104" s="18"/>
      <c r="B104" s="29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3.5">
      <c r="A105" s="15" t="s">
        <v>22</v>
      </c>
      <c r="B105" s="15" t="s">
        <v>26</v>
      </c>
      <c r="C105" s="15"/>
      <c r="D105" s="15" t="s">
        <v>22</v>
      </c>
      <c r="E105" s="15" t="s">
        <v>22</v>
      </c>
      <c r="F105" s="15" t="s">
        <v>22</v>
      </c>
      <c r="G105" s="15"/>
      <c r="H105" s="15" t="s">
        <v>22</v>
      </c>
      <c r="I105" s="15" t="s">
        <v>22</v>
      </c>
      <c r="J105" s="15" t="s">
        <v>22</v>
      </c>
      <c r="K105" s="15" t="s">
        <v>22</v>
      </c>
      <c r="L105" s="15" t="s">
        <v>22</v>
      </c>
      <c r="M105" s="15" t="s">
        <v>22</v>
      </c>
      <c r="N105" s="15" t="s">
        <v>22</v>
      </c>
    </row>
    <row r="107" spans="1:10" ht="13.5">
      <c r="A107" s="89" t="s">
        <v>175</v>
      </c>
      <c r="B107" s="89"/>
      <c r="C107" s="89"/>
      <c r="D107" s="89"/>
      <c r="E107" s="89"/>
      <c r="F107" s="89"/>
      <c r="G107" s="89"/>
      <c r="H107" s="89"/>
      <c r="I107" s="89"/>
      <c r="J107" s="89"/>
    </row>
    <row r="108" ht="13.5">
      <c r="A108" s="16" t="s">
        <v>13</v>
      </c>
    </row>
    <row r="109" ht="21.75" customHeight="1"/>
    <row r="110" spans="1:10" ht="21.75" customHeight="1">
      <c r="A110" s="109" t="s">
        <v>30</v>
      </c>
      <c r="B110" s="88" t="s">
        <v>15</v>
      </c>
      <c r="C110" s="88" t="s">
        <v>146</v>
      </c>
      <c r="D110" s="88"/>
      <c r="E110" s="88"/>
      <c r="F110" s="88"/>
      <c r="G110" s="88" t="s">
        <v>147</v>
      </c>
      <c r="H110" s="88"/>
      <c r="I110" s="88"/>
      <c r="J110" s="88"/>
    </row>
    <row r="111" spans="1:10" ht="72" customHeight="1">
      <c r="A111" s="109"/>
      <c r="B111" s="88"/>
      <c r="C111" s="15" t="s">
        <v>19</v>
      </c>
      <c r="D111" s="15" t="s">
        <v>20</v>
      </c>
      <c r="E111" s="15" t="s">
        <v>21</v>
      </c>
      <c r="F111" s="15" t="s">
        <v>91</v>
      </c>
      <c r="G111" s="15" t="s">
        <v>19</v>
      </c>
      <c r="H111" s="15" t="s">
        <v>20</v>
      </c>
      <c r="I111" s="15" t="s">
        <v>21</v>
      </c>
      <c r="J111" s="15" t="s">
        <v>89</v>
      </c>
    </row>
    <row r="112" spans="1:10" ht="13.5">
      <c r="A112" s="15">
        <v>1</v>
      </c>
      <c r="B112" s="15">
        <v>2</v>
      </c>
      <c r="C112" s="15">
        <v>3</v>
      </c>
      <c r="D112" s="15">
        <v>4</v>
      </c>
      <c r="E112" s="15">
        <v>5</v>
      </c>
      <c r="F112" s="15">
        <v>6</v>
      </c>
      <c r="G112" s="15">
        <v>7</v>
      </c>
      <c r="H112" s="15">
        <v>8</v>
      </c>
      <c r="I112" s="15">
        <v>9</v>
      </c>
      <c r="J112" s="15">
        <v>10</v>
      </c>
    </row>
    <row r="113" spans="1:10" s="36" customFormat="1" ht="21">
      <c r="A113" s="48">
        <v>2100</v>
      </c>
      <c r="B113" s="29" t="s">
        <v>148</v>
      </c>
      <c r="C113" s="31">
        <f>C114+C117</f>
        <v>84559524</v>
      </c>
      <c r="D113" s="31">
        <f>D114+D117</f>
        <v>483557</v>
      </c>
      <c r="E113" s="31"/>
      <c r="F113" s="31">
        <f>SUM(C113:E113)</f>
        <v>85043081</v>
      </c>
      <c r="G113" s="31">
        <f>G114+G117</f>
        <v>91303664.104</v>
      </c>
      <c r="H113" s="31">
        <f>H114+H117</f>
        <v>508219</v>
      </c>
      <c r="I113" s="31"/>
      <c r="J113" s="31">
        <f>SUM(G113:H113)</f>
        <v>91811883.104</v>
      </c>
    </row>
    <row r="114" spans="1:10" s="36" customFormat="1" ht="13.5">
      <c r="A114" s="48">
        <v>2110</v>
      </c>
      <c r="B114" s="30" t="s">
        <v>149</v>
      </c>
      <c r="C114" s="35">
        <f>C115</f>
        <v>69310312.8</v>
      </c>
      <c r="D114" s="35">
        <f>D115</f>
        <v>396360</v>
      </c>
      <c r="E114" s="35"/>
      <c r="F114" s="35">
        <f aca="true" t="shared" si="5" ref="F114:F144">SUM(C114:E114)</f>
        <v>69706672.8</v>
      </c>
      <c r="G114" s="35">
        <f>G115</f>
        <v>74859756.104</v>
      </c>
      <c r="H114" s="35">
        <f>H115</f>
        <v>416575</v>
      </c>
      <c r="I114" s="35"/>
      <c r="J114" s="35">
        <f aca="true" t="shared" si="6" ref="J114:J144">SUM(G114:H114)</f>
        <v>75276331.104</v>
      </c>
    </row>
    <row r="115" spans="1:10" s="36" customFormat="1" ht="13.5">
      <c r="A115" s="48">
        <v>2111</v>
      </c>
      <c r="B115" s="30" t="s">
        <v>150</v>
      </c>
      <c r="C115" s="35">
        <f>69046360+268228.8-4276</f>
        <v>69310312.8</v>
      </c>
      <c r="D115" s="35">
        <v>396360</v>
      </c>
      <c r="E115" s="35"/>
      <c r="F115" s="35">
        <f t="shared" si="5"/>
        <v>69706672.8</v>
      </c>
      <c r="G115" s="35">
        <f>74570069+289687.104</f>
        <v>74859756.104</v>
      </c>
      <c r="H115" s="35">
        <v>416575</v>
      </c>
      <c r="I115" s="35"/>
      <c r="J115" s="35">
        <f t="shared" si="6"/>
        <v>75276331.104</v>
      </c>
    </row>
    <row r="116" spans="1:10" s="36" customFormat="1" ht="13.5">
      <c r="A116" s="48">
        <v>2112</v>
      </c>
      <c r="B116" s="30" t="s">
        <v>151</v>
      </c>
      <c r="C116" s="35"/>
      <c r="D116" s="35"/>
      <c r="E116" s="35"/>
      <c r="F116" s="35">
        <f t="shared" si="5"/>
        <v>0</v>
      </c>
      <c r="G116" s="35"/>
      <c r="H116" s="35"/>
      <c r="I116" s="35"/>
      <c r="J116" s="35">
        <f t="shared" si="6"/>
        <v>0</v>
      </c>
    </row>
    <row r="117" spans="1:10" s="36" customFormat="1" ht="13.5">
      <c r="A117" s="48">
        <v>2120</v>
      </c>
      <c r="B117" s="30" t="s">
        <v>152</v>
      </c>
      <c r="C117" s="35">
        <f>15190200+59011.2</f>
        <v>15249211.2</v>
      </c>
      <c r="D117" s="35">
        <v>87197</v>
      </c>
      <c r="E117" s="35"/>
      <c r="F117" s="35">
        <f t="shared" si="5"/>
        <v>15336408.2</v>
      </c>
      <c r="G117" s="35">
        <f>16405416+38492</f>
        <v>16443908</v>
      </c>
      <c r="H117" s="35">
        <v>91644</v>
      </c>
      <c r="I117" s="35"/>
      <c r="J117" s="35">
        <f t="shared" si="6"/>
        <v>16535552</v>
      </c>
    </row>
    <row r="118" spans="1:10" s="36" customFormat="1" ht="13.5">
      <c r="A118" s="48">
        <v>2200</v>
      </c>
      <c r="B118" s="29" t="s">
        <v>153</v>
      </c>
      <c r="C118" s="31">
        <f>SUM(C119:C124)</f>
        <v>13241982</v>
      </c>
      <c r="D118" s="31">
        <f>SUM(D119:D123)</f>
        <v>13654833</v>
      </c>
      <c r="E118" s="31"/>
      <c r="F118" s="31">
        <f t="shared" si="5"/>
        <v>26896815</v>
      </c>
      <c r="G118" s="31">
        <f>SUM(G119:G124)</f>
        <v>13300279</v>
      </c>
      <c r="H118" s="31">
        <f>SUM(H119:H123)</f>
        <v>14187074</v>
      </c>
      <c r="I118" s="31"/>
      <c r="J118" s="31">
        <f t="shared" si="6"/>
        <v>27487353</v>
      </c>
    </row>
    <row r="119" spans="1:10" s="36" customFormat="1" ht="13.5">
      <c r="A119" s="48">
        <v>2210</v>
      </c>
      <c r="B119" s="30" t="s">
        <v>154</v>
      </c>
      <c r="C119" s="35">
        <f>138000+2102148</f>
        <v>2240148</v>
      </c>
      <c r="D119" s="35">
        <v>197300</v>
      </c>
      <c r="E119" s="35"/>
      <c r="F119" s="35">
        <f t="shared" si="5"/>
        <v>2437448</v>
      </c>
      <c r="G119" s="35">
        <f>158700+2211806</f>
        <v>2370506</v>
      </c>
      <c r="H119" s="35">
        <v>207361</v>
      </c>
      <c r="I119" s="35"/>
      <c r="J119" s="35">
        <f t="shared" si="6"/>
        <v>2577867</v>
      </c>
    </row>
    <row r="120" spans="1:10" s="36" customFormat="1" ht="13.5">
      <c r="A120" s="48">
        <v>2220</v>
      </c>
      <c r="B120" s="30" t="s">
        <v>155</v>
      </c>
      <c r="C120" s="35">
        <v>143859</v>
      </c>
      <c r="D120" s="35">
        <v>4620</v>
      </c>
      <c r="E120" s="35"/>
      <c r="F120" s="35">
        <f t="shared" si="5"/>
        <v>148479</v>
      </c>
      <c r="G120" s="35">
        <v>150131</v>
      </c>
      <c r="H120" s="35">
        <v>4855</v>
      </c>
      <c r="I120" s="35"/>
      <c r="J120" s="35">
        <f t="shared" si="6"/>
        <v>154986</v>
      </c>
    </row>
    <row r="121" spans="1:10" s="36" customFormat="1" ht="13.5">
      <c r="A121" s="48">
        <v>2230</v>
      </c>
      <c r="B121" s="30" t="s">
        <v>156</v>
      </c>
      <c r="C121" s="35">
        <v>7296942</v>
      </c>
      <c r="D121" s="35">
        <f>13452644-11185</f>
        <v>13441459</v>
      </c>
      <c r="E121" s="35"/>
      <c r="F121" s="35">
        <f t="shared" si="5"/>
        <v>20738401</v>
      </c>
      <c r="G121" s="35">
        <f>7615089-551657</f>
        <v>7063432</v>
      </c>
      <c r="H121" s="35">
        <f>14138730-175911</f>
        <v>13962819</v>
      </c>
      <c r="I121" s="35"/>
      <c r="J121" s="35">
        <f t="shared" si="6"/>
        <v>21026251</v>
      </c>
    </row>
    <row r="122" spans="1:10" s="36" customFormat="1" ht="13.5">
      <c r="A122" s="48">
        <v>2240</v>
      </c>
      <c r="B122" s="30" t="s">
        <v>157</v>
      </c>
      <c r="C122" s="35">
        <v>3518969</v>
      </c>
      <c r="D122" s="35">
        <v>11454</v>
      </c>
      <c r="E122" s="35"/>
      <c r="F122" s="35">
        <f t="shared" si="5"/>
        <v>3530423</v>
      </c>
      <c r="G122" s="35">
        <v>3672396</v>
      </c>
      <c r="H122" s="35">
        <v>12039</v>
      </c>
      <c r="I122" s="35"/>
      <c r="J122" s="35">
        <f t="shared" si="6"/>
        <v>3684435</v>
      </c>
    </row>
    <row r="123" spans="1:10" s="36" customFormat="1" ht="13.5">
      <c r="A123" s="48">
        <v>2250</v>
      </c>
      <c r="B123" s="30" t="s">
        <v>158</v>
      </c>
      <c r="C123" s="35">
        <v>42064</v>
      </c>
      <c r="D123" s="35"/>
      <c r="E123" s="35"/>
      <c r="F123" s="35">
        <f t="shared" si="5"/>
        <v>42064</v>
      </c>
      <c r="G123" s="35">
        <v>43814</v>
      </c>
      <c r="H123" s="35"/>
      <c r="I123" s="35"/>
      <c r="J123" s="35">
        <f t="shared" si="6"/>
        <v>43814</v>
      </c>
    </row>
    <row r="124" spans="1:10" s="36" customFormat="1" ht="13.5">
      <c r="A124" s="48">
        <v>2260</v>
      </c>
      <c r="B124" s="30" t="s">
        <v>159</v>
      </c>
      <c r="C124" s="35"/>
      <c r="D124" s="35"/>
      <c r="E124" s="35"/>
      <c r="F124" s="35">
        <f t="shared" si="5"/>
        <v>0</v>
      </c>
      <c r="G124" s="35"/>
      <c r="H124" s="35"/>
      <c r="I124" s="35"/>
      <c r="J124" s="35">
        <f t="shared" si="6"/>
        <v>0</v>
      </c>
    </row>
    <row r="125" spans="1:10" s="36" customFormat="1" ht="21">
      <c r="A125" s="48">
        <v>2270</v>
      </c>
      <c r="B125" s="29" t="s">
        <v>160</v>
      </c>
      <c r="C125" s="31">
        <f>SUM(C126:C130)</f>
        <v>9144593</v>
      </c>
      <c r="D125" s="31">
        <f>SUM(D127:D129)</f>
        <v>36950</v>
      </c>
      <c r="E125" s="31"/>
      <c r="F125" s="31">
        <f t="shared" si="5"/>
        <v>9181543</v>
      </c>
      <c r="G125" s="31">
        <f>SUM(G126:G130)</f>
        <v>9912738</v>
      </c>
      <c r="H125" s="31">
        <f>SUM(H127:H129)</f>
        <v>38830</v>
      </c>
      <c r="I125" s="31"/>
      <c r="J125" s="31">
        <f t="shared" si="6"/>
        <v>9951568</v>
      </c>
    </row>
    <row r="126" spans="1:10" s="36" customFormat="1" ht="13.5">
      <c r="A126" s="48">
        <v>2271</v>
      </c>
      <c r="B126" s="30" t="s">
        <v>161</v>
      </c>
      <c r="C126" s="35"/>
      <c r="D126" s="35"/>
      <c r="E126" s="35"/>
      <c r="F126" s="35">
        <f t="shared" si="5"/>
        <v>0</v>
      </c>
      <c r="G126" s="35"/>
      <c r="H126" s="35"/>
      <c r="I126" s="35"/>
      <c r="J126" s="35">
        <f t="shared" si="6"/>
        <v>0</v>
      </c>
    </row>
    <row r="127" spans="1:10" s="36" customFormat="1" ht="13.5">
      <c r="A127" s="48">
        <v>2272</v>
      </c>
      <c r="B127" s="30" t="s">
        <v>162</v>
      </c>
      <c r="C127" s="35">
        <v>557181</v>
      </c>
      <c r="D127" s="35">
        <v>18475</v>
      </c>
      <c r="E127" s="35"/>
      <c r="F127" s="35">
        <f t="shared" si="5"/>
        <v>575656</v>
      </c>
      <c r="G127" s="35">
        <v>603985</v>
      </c>
      <c r="H127" s="35">
        <v>19415</v>
      </c>
      <c r="I127" s="35"/>
      <c r="J127" s="35">
        <f t="shared" si="6"/>
        <v>623400</v>
      </c>
    </row>
    <row r="128" spans="1:10" s="36" customFormat="1" ht="13.5">
      <c r="A128" s="48">
        <v>2273</v>
      </c>
      <c r="B128" s="30" t="s">
        <v>163</v>
      </c>
      <c r="C128" s="35">
        <v>3582499</v>
      </c>
      <c r="D128" s="35">
        <v>18475</v>
      </c>
      <c r="E128" s="35"/>
      <c r="F128" s="35">
        <f t="shared" si="5"/>
        <v>3600974</v>
      </c>
      <c r="G128" s="35">
        <v>3883428</v>
      </c>
      <c r="H128" s="35">
        <v>19415</v>
      </c>
      <c r="I128" s="35"/>
      <c r="J128" s="35">
        <f t="shared" si="6"/>
        <v>3902843</v>
      </c>
    </row>
    <row r="129" spans="1:10" s="36" customFormat="1" ht="13.5">
      <c r="A129" s="48">
        <v>2274</v>
      </c>
      <c r="B129" s="30" t="s">
        <v>164</v>
      </c>
      <c r="C129" s="35">
        <v>4693599</v>
      </c>
      <c r="D129" s="35"/>
      <c r="E129" s="35"/>
      <c r="F129" s="35">
        <f t="shared" si="5"/>
        <v>4693599</v>
      </c>
      <c r="G129" s="35">
        <v>5087861</v>
      </c>
      <c r="H129" s="35"/>
      <c r="I129" s="35"/>
      <c r="J129" s="35">
        <f t="shared" si="6"/>
        <v>5087861</v>
      </c>
    </row>
    <row r="130" spans="1:10" s="36" customFormat="1" ht="13.5">
      <c r="A130" s="48">
        <v>2275</v>
      </c>
      <c r="B130" s="30" t="s">
        <v>165</v>
      </c>
      <c r="C130" s="35">
        <v>311314</v>
      </c>
      <c r="D130" s="35"/>
      <c r="E130" s="35"/>
      <c r="F130" s="35">
        <f t="shared" si="5"/>
        <v>311314</v>
      </c>
      <c r="G130" s="35">
        <v>337464</v>
      </c>
      <c r="H130" s="35"/>
      <c r="I130" s="35"/>
      <c r="J130" s="35">
        <f t="shared" si="6"/>
        <v>337464</v>
      </c>
    </row>
    <row r="131" spans="1:10" s="36" customFormat="1" ht="21">
      <c r="A131" s="48">
        <v>2280</v>
      </c>
      <c r="B131" s="30" t="s">
        <v>166</v>
      </c>
      <c r="C131" s="31">
        <f>SUM(C132:C133)</f>
        <v>15774</v>
      </c>
      <c r="D131" s="31">
        <f>SUM(D132:D133)</f>
        <v>0</v>
      </c>
      <c r="E131" s="31"/>
      <c r="F131" s="31">
        <f t="shared" si="5"/>
        <v>15774</v>
      </c>
      <c r="G131" s="31">
        <f>SUM(G132:G133)</f>
        <v>16430</v>
      </c>
      <c r="H131" s="31">
        <f>SUM(H132:H133)</f>
        <v>0</v>
      </c>
      <c r="I131" s="31"/>
      <c r="J131" s="31">
        <f t="shared" si="6"/>
        <v>16430</v>
      </c>
    </row>
    <row r="132" spans="1:10" s="36" customFormat="1" ht="30.75">
      <c r="A132" s="48">
        <v>2281</v>
      </c>
      <c r="B132" s="30" t="s">
        <v>167</v>
      </c>
      <c r="C132" s="35"/>
      <c r="D132" s="35"/>
      <c r="E132" s="35"/>
      <c r="F132" s="35">
        <f t="shared" si="5"/>
        <v>0</v>
      </c>
      <c r="G132" s="35"/>
      <c r="H132" s="35"/>
      <c r="I132" s="35"/>
      <c r="J132" s="35">
        <f t="shared" si="6"/>
        <v>0</v>
      </c>
    </row>
    <row r="133" spans="1:10" s="36" customFormat="1" ht="30.75">
      <c r="A133" s="48">
        <v>2282</v>
      </c>
      <c r="B133" s="30" t="s">
        <v>168</v>
      </c>
      <c r="C133" s="35">
        <v>15774</v>
      </c>
      <c r="D133" s="35"/>
      <c r="E133" s="35"/>
      <c r="F133" s="35">
        <f t="shared" si="5"/>
        <v>15774</v>
      </c>
      <c r="G133" s="35">
        <v>16430</v>
      </c>
      <c r="H133" s="35"/>
      <c r="I133" s="35"/>
      <c r="J133" s="35">
        <f t="shared" si="6"/>
        <v>16430</v>
      </c>
    </row>
    <row r="134" spans="1:10" s="36" customFormat="1" ht="13.5">
      <c r="A134" s="48">
        <v>2400</v>
      </c>
      <c r="B134" s="29" t="s">
        <v>169</v>
      </c>
      <c r="C134" s="31"/>
      <c r="D134" s="31"/>
      <c r="E134" s="31"/>
      <c r="F134" s="31">
        <f t="shared" si="5"/>
        <v>0</v>
      </c>
      <c r="G134" s="31"/>
      <c r="H134" s="31"/>
      <c r="I134" s="31"/>
      <c r="J134" s="31">
        <f t="shared" si="6"/>
        <v>0</v>
      </c>
    </row>
    <row r="135" spans="1:10" s="36" customFormat="1" ht="21">
      <c r="A135" s="48">
        <v>2410</v>
      </c>
      <c r="B135" s="30" t="s">
        <v>170</v>
      </c>
      <c r="C135" s="35"/>
      <c r="D135" s="35"/>
      <c r="E135" s="35"/>
      <c r="F135" s="35">
        <f t="shared" si="5"/>
        <v>0</v>
      </c>
      <c r="G135" s="35"/>
      <c r="H135" s="35"/>
      <c r="I135" s="35"/>
      <c r="J135" s="35">
        <f t="shared" si="6"/>
        <v>0</v>
      </c>
    </row>
    <row r="136" spans="1:10" s="36" customFormat="1" ht="21">
      <c r="A136" s="48">
        <v>2420</v>
      </c>
      <c r="B136" s="30" t="s">
        <v>171</v>
      </c>
      <c r="C136" s="35"/>
      <c r="D136" s="35"/>
      <c r="E136" s="35"/>
      <c r="F136" s="35">
        <f t="shared" si="5"/>
        <v>0</v>
      </c>
      <c r="G136" s="35"/>
      <c r="H136" s="35"/>
      <c r="I136" s="35"/>
      <c r="J136" s="35">
        <f t="shared" si="6"/>
        <v>0</v>
      </c>
    </row>
    <row r="137" spans="1:10" s="36" customFormat="1" ht="13.5">
      <c r="A137" s="48">
        <v>2700</v>
      </c>
      <c r="B137" s="62" t="s">
        <v>216</v>
      </c>
      <c r="C137" s="31">
        <v>0</v>
      </c>
      <c r="D137" s="31"/>
      <c r="E137" s="31"/>
      <c r="F137" s="31">
        <f t="shared" si="5"/>
        <v>0</v>
      </c>
      <c r="G137" s="31">
        <f>G140</f>
        <v>16809</v>
      </c>
      <c r="H137" s="31"/>
      <c r="I137" s="31"/>
      <c r="J137" s="31">
        <f t="shared" si="6"/>
        <v>16809</v>
      </c>
    </row>
    <row r="138" spans="1:10" s="36" customFormat="1" ht="13.5">
      <c r="A138" s="48">
        <v>2710</v>
      </c>
      <c r="B138" s="63" t="s">
        <v>217</v>
      </c>
      <c r="C138" s="35"/>
      <c r="D138" s="35"/>
      <c r="E138" s="35"/>
      <c r="F138" s="35">
        <f t="shared" si="5"/>
        <v>0</v>
      </c>
      <c r="G138" s="35"/>
      <c r="H138" s="35"/>
      <c r="I138" s="35"/>
      <c r="J138" s="35">
        <f t="shared" si="6"/>
        <v>0</v>
      </c>
    </row>
    <row r="139" spans="1:10" s="36" customFormat="1" ht="13.5">
      <c r="A139" s="48">
        <v>2720</v>
      </c>
      <c r="B139" s="63" t="s">
        <v>218</v>
      </c>
      <c r="C139" s="35"/>
      <c r="D139" s="35"/>
      <c r="E139" s="35"/>
      <c r="F139" s="35">
        <f t="shared" si="5"/>
        <v>0</v>
      </c>
      <c r="G139" s="35"/>
      <c r="H139" s="35"/>
      <c r="I139" s="35"/>
      <c r="J139" s="35">
        <f t="shared" si="6"/>
        <v>0</v>
      </c>
    </row>
    <row r="140" spans="1:10" s="36" customFormat="1" ht="13.5">
      <c r="A140" s="48">
        <v>2730</v>
      </c>
      <c r="B140" s="63" t="s">
        <v>219</v>
      </c>
      <c r="C140" s="35">
        <v>16138</v>
      </c>
      <c r="D140" s="35"/>
      <c r="E140" s="35"/>
      <c r="F140" s="35">
        <f t="shared" si="5"/>
        <v>16138</v>
      </c>
      <c r="G140" s="35">
        <v>16809</v>
      </c>
      <c r="H140" s="35"/>
      <c r="I140" s="35"/>
      <c r="J140" s="35">
        <f t="shared" si="6"/>
        <v>16809</v>
      </c>
    </row>
    <row r="141" spans="1:10" s="36" customFormat="1" ht="13.5">
      <c r="A141" s="44">
        <v>2800</v>
      </c>
      <c r="B141" s="62" t="s">
        <v>220</v>
      </c>
      <c r="C141" s="31">
        <v>181822</v>
      </c>
      <c r="D141" s="31">
        <v>825</v>
      </c>
      <c r="E141" s="31"/>
      <c r="F141" s="31">
        <f t="shared" si="5"/>
        <v>182647</v>
      </c>
      <c r="G141" s="31">
        <v>189386</v>
      </c>
      <c r="H141" s="31">
        <v>825</v>
      </c>
      <c r="I141" s="31"/>
      <c r="J141" s="31">
        <f t="shared" si="6"/>
        <v>190211</v>
      </c>
    </row>
    <row r="142" spans="1:10" s="36" customFormat="1" ht="13.5">
      <c r="A142" s="44">
        <v>3000</v>
      </c>
      <c r="B142" s="62" t="s">
        <v>198</v>
      </c>
      <c r="C142" s="31">
        <v>0</v>
      </c>
      <c r="D142" s="31">
        <f>D144</f>
        <v>84128</v>
      </c>
      <c r="E142" s="31"/>
      <c r="F142" s="31">
        <f t="shared" si="5"/>
        <v>84128</v>
      </c>
      <c r="G142" s="31">
        <f>G144</f>
        <v>264500</v>
      </c>
      <c r="H142" s="31"/>
      <c r="I142" s="31"/>
      <c r="J142" s="31">
        <f t="shared" si="6"/>
        <v>264500</v>
      </c>
    </row>
    <row r="143" spans="1:10" s="19" customFormat="1" ht="13.5">
      <c r="A143" s="44">
        <v>3100</v>
      </c>
      <c r="B143" s="45" t="s">
        <v>199</v>
      </c>
      <c r="C143" s="46" t="s">
        <v>22</v>
      </c>
      <c r="D143" s="46"/>
      <c r="E143" s="46" t="s">
        <v>22</v>
      </c>
      <c r="F143" s="46">
        <f t="shared" si="5"/>
        <v>0</v>
      </c>
      <c r="G143" s="46" t="s">
        <v>22</v>
      </c>
      <c r="H143" s="46" t="s">
        <v>22</v>
      </c>
      <c r="I143" s="46" t="s">
        <v>22</v>
      </c>
      <c r="J143" s="46">
        <f t="shared" si="6"/>
        <v>0</v>
      </c>
    </row>
    <row r="144" spans="1:10" s="19" customFormat="1" ht="21">
      <c r="A144" s="44">
        <v>3110</v>
      </c>
      <c r="B144" s="45" t="s">
        <v>200</v>
      </c>
      <c r="C144" s="31">
        <v>230000</v>
      </c>
      <c r="D144" s="31">
        <v>84128</v>
      </c>
      <c r="E144" s="31">
        <v>84128</v>
      </c>
      <c r="F144" s="31">
        <f t="shared" si="5"/>
        <v>398256</v>
      </c>
      <c r="G144" s="31">
        <v>264500</v>
      </c>
      <c r="H144" s="31">
        <v>87796</v>
      </c>
      <c r="I144" s="31">
        <v>87796</v>
      </c>
      <c r="J144" s="31">
        <f t="shared" si="6"/>
        <v>352296</v>
      </c>
    </row>
    <row r="145" spans="1:10" ht="13.5">
      <c r="A145" s="18" t="s">
        <v>22</v>
      </c>
      <c r="B145" s="18" t="s">
        <v>26</v>
      </c>
      <c r="C145" s="18">
        <f>C142+C141+C137+C131+C125+C118+C113</f>
        <v>107143695</v>
      </c>
      <c r="D145" s="18">
        <f>D142+D141+D131+D125+D118+D113</f>
        <v>14260293</v>
      </c>
      <c r="E145" s="18">
        <f>E144</f>
        <v>84128</v>
      </c>
      <c r="F145" s="18">
        <f>F142+F141+F137+F131+F125+F118+F113</f>
        <v>121403988</v>
      </c>
      <c r="G145" s="18">
        <f>G144+G142+G141+G137+G131+G125+G118+G113</f>
        <v>115268306.104</v>
      </c>
      <c r="H145" s="15">
        <f>H144+H141+H125+H118+H113</f>
        <v>14822744</v>
      </c>
      <c r="I145" s="15">
        <f>I144</f>
        <v>87796</v>
      </c>
      <c r="J145" s="15">
        <f>J144+J142+J141+J137+J131+J125+J118+J113</f>
        <v>130091050.104</v>
      </c>
    </row>
    <row r="147" ht="23.25" customHeight="1"/>
    <row r="148" spans="1:10" ht="13.5">
      <c r="A148" s="89" t="s">
        <v>172</v>
      </c>
      <c r="B148" s="89"/>
      <c r="C148" s="89"/>
      <c r="D148" s="89"/>
      <c r="E148" s="89"/>
      <c r="F148" s="89"/>
      <c r="G148" s="89"/>
      <c r="H148" s="89"/>
      <c r="I148" s="89"/>
      <c r="J148" s="89"/>
    </row>
    <row r="149" ht="35.25" customHeight="1">
      <c r="A149" s="16" t="s">
        <v>13</v>
      </c>
    </row>
    <row r="151" spans="1:10" ht="13.5">
      <c r="A151" s="88" t="s">
        <v>32</v>
      </c>
      <c r="B151" s="88" t="s">
        <v>15</v>
      </c>
      <c r="C151" s="88" t="s">
        <v>27</v>
      </c>
      <c r="D151" s="88"/>
      <c r="E151" s="88"/>
      <c r="F151" s="88"/>
      <c r="G151" s="88" t="s">
        <v>27</v>
      </c>
      <c r="H151" s="88"/>
      <c r="I151" s="88"/>
      <c r="J151" s="88"/>
    </row>
    <row r="152" spans="1:10" ht="72.75" customHeight="1">
      <c r="A152" s="88"/>
      <c r="B152" s="88"/>
      <c r="C152" s="15" t="s">
        <v>19</v>
      </c>
      <c r="D152" s="15" t="s">
        <v>20</v>
      </c>
      <c r="E152" s="15" t="s">
        <v>21</v>
      </c>
      <c r="F152" s="15" t="s">
        <v>91</v>
      </c>
      <c r="G152" s="15" t="s">
        <v>19</v>
      </c>
      <c r="H152" s="15" t="s">
        <v>20</v>
      </c>
      <c r="I152" s="15" t="s">
        <v>21</v>
      </c>
      <c r="J152" s="15" t="s">
        <v>89</v>
      </c>
    </row>
    <row r="153" spans="1:10" ht="13.5">
      <c r="A153" s="15">
        <v>1</v>
      </c>
      <c r="B153" s="15">
        <v>2</v>
      </c>
      <c r="C153" s="15">
        <v>3</v>
      </c>
      <c r="D153" s="15">
        <v>4</v>
      </c>
      <c r="E153" s="15">
        <v>5</v>
      </c>
      <c r="F153" s="15">
        <v>6</v>
      </c>
      <c r="G153" s="15">
        <v>7</v>
      </c>
      <c r="H153" s="15">
        <v>8</v>
      </c>
      <c r="I153" s="15">
        <v>9</v>
      </c>
      <c r="J153" s="15">
        <v>10</v>
      </c>
    </row>
    <row r="154" spans="1:10" ht="13.5">
      <c r="A154" s="15" t="s">
        <v>22</v>
      </c>
      <c r="B154" s="15" t="s">
        <v>22</v>
      </c>
      <c r="C154" s="15" t="s">
        <v>22</v>
      </c>
      <c r="D154" s="15" t="s">
        <v>22</v>
      </c>
      <c r="E154" s="15" t="s">
        <v>22</v>
      </c>
      <c r="F154" s="15" t="s">
        <v>22</v>
      </c>
      <c r="G154" s="15" t="s">
        <v>22</v>
      </c>
      <c r="H154" s="15" t="s">
        <v>22</v>
      </c>
      <c r="I154" s="15" t="s">
        <v>22</v>
      </c>
      <c r="J154" s="15" t="s">
        <v>22</v>
      </c>
    </row>
    <row r="155" spans="1:10" ht="13.5">
      <c r="A155" s="15" t="s">
        <v>22</v>
      </c>
      <c r="B155" s="15" t="s">
        <v>22</v>
      </c>
      <c r="C155" s="15" t="s">
        <v>22</v>
      </c>
      <c r="D155" s="15" t="s">
        <v>22</v>
      </c>
      <c r="E155" s="15" t="s">
        <v>22</v>
      </c>
      <c r="F155" s="15" t="s">
        <v>22</v>
      </c>
      <c r="G155" s="15" t="s">
        <v>22</v>
      </c>
      <c r="H155" s="15" t="s">
        <v>22</v>
      </c>
      <c r="I155" s="15" t="s">
        <v>22</v>
      </c>
      <c r="J155" s="15" t="s">
        <v>22</v>
      </c>
    </row>
    <row r="156" spans="1:10" ht="13.5">
      <c r="A156" s="15" t="s">
        <v>22</v>
      </c>
      <c r="B156" s="15" t="s">
        <v>22</v>
      </c>
      <c r="C156" s="15" t="s">
        <v>22</v>
      </c>
      <c r="D156" s="15" t="s">
        <v>22</v>
      </c>
      <c r="E156" s="15" t="s">
        <v>22</v>
      </c>
      <c r="F156" s="15" t="s">
        <v>22</v>
      </c>
      <c r="G156" s="15" t="s">
        <v>22</v>
      </c>
      <c r="H156" s="15" t="s">
        <v>22</v>
      </c>
      <c r="I156" s="15" t="s">
        <v>22</v>
      </c>
      <c r="J156" s="15" t="s">
        <v>22</v>
      </c>
    </row>
    <row r="157" spans="1:10" ht="13.5">
      <c r="A157" s="15" t="s">
        <v>22</v>
      </c>
      <c r="B157" s="15" t="s">
        <v>26</v>
      </c>
      <c r="C157" s="15" t="s">
        <v>22</v>
      </c>
      <c r="D157" s="15" t="s">
        <v>22</v>
      </c>
      <c r="E157" s="15" t="s">
        <v>22</v>
      </c>
      <c r="F157" s="15" t="s">
        <v>22</v>
      </c>
      <c r="G157" s="15" t="s">
        <v>22</v>
      </c>
      <c r="H157" s="15" t="s">
        <v>22</v>
      </c>
      <c r="I157" s="15" t="s">
        <v>22</v>
      </c>
      <c r="J157" s="15" t="s">
        <v>22</v>
      </c>
    </row>
    <row r="159" spans="1:14" ht="13.5">
      <c r="A159" s="103" t="s">
        <v>35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</row>
    <row r="160" spans="1:14" ht="13.5">
      <c r="A160" s="103" t="s">
        <v>176</v>
      </c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</row>
    <row r="161" ht="13.5">
      <c r="A161" s="16" t="s">
        <v>13</v>
      </c>
    </row>
    <row r="163" spans="1:14" ht="30.75" customHeight="1">
      <c r="A163" s="88" t="s">
        <v>37</v>
      </c>
      <c r="B163" s="88" t="s">
        <v>39</v>
      </c>
      <c r="C163" s="88" t="s">
        <v>142</v>
      </c>
      <c r="D163" s="88"/>
      <c r="E163" s="88"/>
      <c r="F163" s="88"/>
      <c r="G163" s="88" t="s">
        <v>143</v>
      </c>
      <c r="H163" s="88"/>
      <c r="I163" s="88"/>
      <c r="J163" s="88"/>
      <c r="K163" s="88" t="s">
        <v>144</v>
      </c>
      <c r="L163" s="88"/>
      <c r="M163" s="88"/>
      <c r="N163" s="88"/>
    </row>
    <row r="164" spans="1:14" ht="60" customHeight="1">
      <c r="A164" s="88"/>
      <c r="B164" s="88"/>
      <c r="C164" s="15" t="s">
        <v>19</v>
      </c>
      <c r="D164" s="15" t="s">
        <v>20</v>
      </c>
      <c r="E164" s="15" t="s">
        <v>21</v>
      </c>
      <c r="F164" s="15" t="s">
        <v>91</v>
      </c>
      <c r="G164" s="15" t="s">
        <v>19</v>
      </c>
      <c r="H164" s="15" t="s">
        <v>20</v>
      </c>
      <c r="I164" s="15" t="s">
        <v>21</v>
      </c>
      <c r="J164" s="15" t="s">
        <v>89</v>
      </c>
      <c r="K164" s="15" t="s">
        <v>19</v>
      </c>
      <c r="L164" s="15" t="s">
        <v>20</v>
      </c>
      <c r="M164" s="15" t="s">
        <v>21</v>
      </c>
      <c r="N164" s="15" t="s">
        <v>90</v>
      </c>
    </row>
    <row r="165" spans="1:14" ht="12.75" customHeight="1">
      <c r="A165" s="15">
        <v>1</v>
      </c>
      <c r="B165" s="15">
        <v>2</v>
      </c>
      <c r="C165" s="15">
        <v>3</v>
      </c>
      <c r="D165" s="15">
        <v>4</v>
      </c>
      <c r="E165" s="15">
        <v>5</v>
      </c>
      <c r="F165" s="15">
        <v>6</v>
      </c>
      <c r="G165" s="15">
        <v>7</v>
      </c>
      <c r="H165" s="15">
        <v>8</v>
      </c>
      <c r="I165" s="15">
        <v>9</v>
      </c>
      <c r="J165" s="15">
        <v>10</v>
      </c>
      <c r="K165" s="15">
        <v>11</v>
      </c>
      <c r="L165" s="15">
        <v>12</v>
      </c>
      <c r="M165" s="15">
        <v>13</v>
      </c>
      <c r="N165" s="15">
        <v>14</v>
      </c>
    </row>
    <row r="166" spans="1:14" ht="39.75" customHeight="1">
      <c r="A166" s="15" t="s">
        <v>22</v>
      </c>
      <c r="B166" s="66" t="s">
        <v>221</v>
      </c>
      <c r="C166" s="67">
        <v>75584232</v>
      </c>
      <c r="D166" s="50">
        <v>6096987</v>
      </c>
      <c r="E166" s="8">
        <v>146131</v>
      </c>
      <c r="F166" s="8">
        <v>81681219</v>
      </c>
      <c r="G166" s="48">
        <v>90515265</v>
      </c>
      <c r="H166" s="48">
        <v>8288600</v>
      </c>
      <c r="I166" s="48">
        <v>129649</v>
      </c>
      <c r="J166" s="48">
        <v>98803865</v>
      </c>
      <c r="K166" s="48">
        <v>112963900</v>
      </c>
      <c r="L166" s="48">
        <v>15692677</v>
      </c>
      <c r="M166" s="48"/>
      <c r="N166" s="48">
        <v>128656577</v>
      </c>
    </row>
    <row r="167" spans="1:14" ht="15.75" customHeight="1">
      <c r="A167" s="15" t="s">
        <v>22</v>
      </c>
      <c r="B167" s="8" t="s">
        <v>22</v>
      </c>
      <c r="C167" s="8" t="s">
        <v>22</v>
      </c>
      <c r="D167" s="8" t="s">
        <v>22</v>
      </c>
      <c r="E167" s="8" t="s">
        <v>22</v>
      </c>
      <c r="F167" s="8" t="s">
        <v>22</v>
      </c>
      <c r="G167" s="15" t="s">
        <v>22</v>
      </c>
      <c r="H167" s="15" t="s">
        <v>22</v>
      </c>
      <c r="I167" s="15" t="s">
        <v>22</v>
      </c>
      <c r="J167" s="15">
        <f>SUM(G167:I167)</f>
        <v>0</v>
      </c>
      <c r="K167" s="15" t="s">
        <v>22</v>
      </c>
      <c r="L167" s="15" t="s">
        <v>22</v>
      </c>
      <c r="M167" s="15" t="s">
        <v>22</v>
      </c>
      <c r="N167" s="15">
        <f>SUM(K167:M167)</f>
        <v>0</v>
      </c>
    </row>
    <row r="168" spans="1:14" ht="13.5">
      <c r="A168" s="8" t="s">
        <v>22</v>
      </c>
      <c r="B168" s="15" t="s">
        <v>26</v>
      </c>
      <c r="C168" s="67">
        <v>75584232</v>
      </c>
      <c r="D168" s="50">
        <v>6096987</v>
      </c>
      <c r="E168" s="8">
        <v>146131</v>
      </c>
      <c r="F168" s="8">
        <v>81681219</v>
      </c>
      <c r="G168" s="15">
        <v>90515265</v>
      </c>
      <c r="H168" s="15">
        <v>8288600</v>
      </c>
      <c r="I168" s="15">
        <v>129649</v>
      </c>
      <c r="J168" s="15">
        <v>98803865</v>
      </c>
      <c r="K168" s="15">
        <v>112963900</v>
      </c>
      <c r="L168" s="15">
        <v>15692677</v>
      </c>
      <c r="M168" s="15"/>
      <c r="N168" s="15">
        <v>128656577</v>
      </c>
    </row>
    <row r="171" spans="1:10" ht="13.5">
      <c r="A171" s="89" t="s">
        <v>177</v>
      </c>
      <c r="B171" s="89"/>
      <c r="C171" s="89"/>
      <c r="D171" s="89"/>
      <c r="E171" s="89"/>
      <c r="F171" s="89"/>
      <c r="G171" s="89"/>
      <c r="H171" s="89"/>
      <c r="I171" s="89"/>
      <c r="J171" s="89"/>
    </row>
    <row r="172" ht="13.5">
      <c r="A172" s="16" t="s">
        <v>13</v>
      </c>
    </row>
    <row r="174" spans="1:10" ht="13.5">
      <c r="A174" s="88" t="s">
        <v>96</v>
      </c>
      <c r="B174" s="88" t="s">
        <v>39</v>
      </c>
      <c r="C174" s="88" t="s">
        <v>146</v>
      </c>
      <c r="D174" s="88"/>
      <c r="E174" s="88"/>
      <c r="F174" s="88"/>
      <c r="G174" s="88" t="s">
        <v>147</v>
      </c>
      <c r="H174" s="88"/>
      <c r="I174" s="88"/>
      <c r="J174" s="88"/>
    </row>
    <row r="175" spans="1:10" ht="63" customHeight="1">
      <c r="A175" s="88"/>
      <c r="B175" s="88"/>
      <c r="C175" s="15" t="s">
        <v>19</v>
      </c>
      <c r="D175" s="15" t="s">
        <v>20</v>
      </c>
      <c r="E175" s="15" t="s">
        <v>21</v>
      </c>
      <c r="F175" s="15" t="s">
        <v>91</v>
      </c>
      <c r="G175" s="15" t="s">
        <v>19</v>
      </c>
      <c r="H175" s="15" t="s">
        <v>20</v>
      </c>
      <c r="I175" s="15" t="s">
        <v>21</v>
      </c>
      <c r="J175" s="15" t="s">
        <v>89</v>
      </c>
    </row>
    <row r="176" spans="1:10" ht="13.5">
      <c r="A176" s="15">
        <v>1</v>
      </c>
      <c r="B176" s="15">
        <v>2</v>
      </c>
      <c r="C176" s="15">
        <v>3</v>
      </c>
      <c r="D176" s="15">
        <v>4</v>
      </c>
      <c r="E176" s="15">
        <v>5</v>
      </c>
      <c r="F176" s="15">
        <v>6</v>
      </c>
      <c r="G176" s="15">
        <v>7</v>
      </c>
      <c r="H176" s="15">
        <v>8</v>
      </c>
      <c r="I176" s="15">
        <v>9</v>
      </c>
      <c r="J176" s="15">
        <v>10</v>
      </c>
    </row>
    <row r="177" spans="1:10" ht="30">
      <c r="A177" s="15" t="s">
        <v>22</v>
      </c>
      <c r="B177" s="66" t="s">
        <v>221</v>
      </c>
      <c r="C177" s="8">
        <v>107143695</v>
      </c>
      <c r="D177" s="8">
        <v>14260293</v>
      </c>
      <c r="E177" s="8">
        <v>84128</v>
      </c>
      <c r="F177" s="8">
        <v>121403988</v>
      </c>
      <c r="G177" s="15">
        <v>115268306.104</v>
      </c>
      <c r="H177" s="15">
        <v>14822744</v>
      </c>
      <c r="I177" s="15">
        <v>87796</v>
      </c>
      <c r="J177" s="18">
        <v>130091050.104</v>
      </c>
    </row>
    <row r="178" spans="1:10" ht="13.5">
      <c r="A178" s="15" t="s">
        <v>22</v>
      </c>
      <c r="B178" s="8" t="s">
        <v>22</v>
      </c>
      <c r="C178" s="8" t="s">
        <v>22</v>
      </c>
      <c r="D178" s="8" t="s">
        <v>22</v>
      </c>
      <c r="E178" s="8" t="s">
        <v>22</v>
      </c>
      <c r="F178" s="8" t="s">
        <v>22</v>
      </c>
      <c r="G178" s="15" t="s">
        <v>22</v>
      </c>
      <c r="H178" s="15" t="s">
        <v>22</v>
      </c>
      <c r="I178" s="15" t="s">
        <v>22</v>
      </c>
      <c r="J178" s="18" t="s">
        <v>22</v>
      </c>
    </row>
    <row r="179" spans="1:10" ht="13.5">
      <c r="A179" s="8" t="s">
        <v>22</v>
      </c>
      <c r="B179" s="15" t="s">
        <v>26</v>
      </c>
      <c r="C179" s="8">
        <v>107143695</v>
      </c>
      <c r="D179" s="8">
        <v>14260293</v>
      </c>
      <c r="E179" s="8">
        <v>84128</v>
      </c>
      <c r="F179" s="8">
        <v>121403988</v>
      </c>
      <c r="G179" s="15">
        <v>115268306.104</v>
      </c>
      <c r="H179" s="15">
        <v>14822744</v>
      </c>
      <c r="I179" s="15">
        <v>87796</v>
      </c>
      <c r="J179" s="18">
        <v>130091050.104</v>
      </c>
    </row>
    <row r="181" spans="1:13" ht="13.5">
      <c r="A181" s="103" t="s">
        <v>119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</row>
    <row r="182" spans="1:13" ht="13.5">
      <c r="A182" s="103" t="s">
        <v>178</v>
      </c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</row>
    <row r="183" ht="19.5" customHeight="1">
      <c r="A183" s="16" t="s">
        <v>13</v>
      </c>
    </row>
    <row r="185" spans="1:13" ht="13.5">
      <c r="A185" s="88" t="s">
        <v>37</v>
      </c>
      <c r="B185" s="88" t="s">
        <v>40</v>
      </c>
      <c r="C185" s="88" t="s">
        <v>41</v>
      </c>
      <c r="D185" s="88" t="s">
        <v>42</v>
      </c>
      <c r="E185" s="88" t="s">
        <v>142</v>
      </c>
      <c r="F185" s="88"/>
      <c r="G185" s="88"/>
      <c r="H185" s="88" t="s">
        <v>143</v>
      </c>
      <c r="I185" s="88"/>
      <c r="J185" s="88"/>
      <c r="K185" s="88" t="s">
        <v>144</v>
      </c>
      <c r="L185" s="88"/>
      <c r="M185" s="88"/>
    </row>
    <row r="186" spans="1:13" ht="27">
      <c r="A186" s="88"/>
      <c r="B186" s="88"/>
      <c r="C186" s="88"/>
      <c r="D186" s="88"/>
      <c r="E186" s="15" t="s">
        <v>19</v>
      </c>
      <c r="F186" s="15" t="s">
        <v>20</v>
      </c>
      <c r="G186" s="15" t="s">
        <v>97</v>
      </c>
      <c r="H186" s="15" t="s">
        <v>19</v>
      </c>
      <c r="I186" s="15" t="s">
        <v>20</v>
      </c>
      <c r="J186" s="15" t="s">
        <v>98</v>
      </c>
      <c r="K186" s="15" t="s">
        <v>19</v>
      </c>
      <c r="L186" s="15" t="s">
        <v>20</v>
      </c>
      <c r="M186" s="15" t="s">
        <v>90</v>
      </c>
    </row>
    <row r="187" spans="1:13" ht="13.5">
      <c r="A187" s="15">
        <v>1</v>
      </c>
      <c r="B187" s="15">
        <v>2</v>
      </c>
      <c r="C187" s="15">
        <v>3</v>
      </c>
      <c r="D187" s="15">
        <v>4</v>
      </c>
      <c r="E187" s="15">
        <v>5</v>
      </c>
      <c r="F187" s="15">
        <v>6</v>
      </c>
      <c r="G187" s="15">
        <v>7</v>
      </c>
      <c r="H187" s="15">
        <v>8</v>
      </c>
      <c r="I187" s="15">
        <v>9</v>
      </c>
      <c r="J187" s="15">
        <v>10</v>
      </c>
      <c r="K187" s="15">
        <v>11</v>
      </c>
      <c r="L187" s="15">
        <v>12</v>
      </c>
      <c r="M187" s="15">
        <v>13</v>
      </c>
    </row>
    <row r="188" spans="1:13" ht="13.5">
      <c r="A188" s="15" t="s">
        <v>22</v>
      </c>
      <c r="B188" s="57" t="s">
        <v>43</v>
      </c>
      <c r="C188" s="15" t="s">
        <v>22</v>
      </c>
      <c r="D188" s="15" t="s">
        <v>22</v>
      </c>
      <c r="E188" s="15" t="s">
        <v>22</v>
      </c>
      <c r="F188" s="15" t="s">
        <v>22</v>
      </c>
      <c r="G188" s="15" t="s">
        <v>22</v>
      </c>
      <c r="H188" s="15" t="s">
        <v>22</v>
      </c>
      <c r="I188" s="15" t="s">
        <v>22</v>
      </c>
      <c r="J188" s="15" t="s">
        <v>22</v>
      </c>
      <c r="K188" s="15" t="s">
        <v>22</v>
      </c>
      <c r="L188" s="15" t="s">
        <v>22</v>
      </c>
      <c r="M188" s="15" t="s">
        <v>22</v>
      </c>
    </row>
    <row r="189" spans="1:13" s="38" customFormat="1" ht="13.5">
      <c r="A189" s="37"/>
      <c r="B189" s="68" t="s">
        <v>222</v>
      </c>
      <c r="C189" s="70" t="s">
        <v>201</v>
      </c>
      <c r="D189" s="73" t="s">
        <v>204</v>
      </c>
      <c r="E189" s="48">
        <v>19</v>
      </c>
      <c r="F189" s="48"/>
      <c r="G189" s="48">
        <v>19</v>
      </c>
      <c r="H189" s="48">
        <v>20</v>
      </c>
      <c r="I189" s="48"/>
      <c r="J189" s="48">
        <v>20</v>
      </c>
      <c r="K189" s="48">
        <v>26</v>
      </c>
      <c r="L189" s="48"/>
      <c r="M189" s="48">
        <v>26</v>
      </c>
    </row>
    <row r="190" spans="1:13" s="49" customFormat="1" ht="18" customHeight="1">
      <c r="A190" s="48"/>
      <c r="B190" s="68" t="s">
        <v>223</v>
      </c>
      <c r="C190" s="70" t="s">
        <v>201</v>
      </c>
      <c r="D190" s="73" t="s">
        <v>204</v>
      </c>
      <c r="E190" s="48">
        <v>152</v>
      </c>
      <c r="F190" s="48"/>
      <c r="G190" s="48">
        <v>152</v>
      </c>
      <c r="H190" s="48">
        <v>186</v>
      </c>
      <c r="I190" s="48"/>
      <c r="J190" s="48">
        <v>186</v>
      </c>
      <c r="K190" s="48">
        <v>204</v>
      </c>
      <c r="L190" s="48"/>
      <c r="M190" s="48">
        <v>204</v>
      </c>
    </row>
    <row r="191" spans="1:13" s="49" customFormat="1" ht="26.25" customHeight="1">
      <c r="A191" s="48"/>
      <c r="B191" s="68" t="s">
        <v>224</v>
      </c>
      <c r="C191" s="70" t="s">
        <v>201</v>
      </c>
      <c r="D191" s="74" t="s">
        <v>203</v>
      </c>
      <c r="E191" s="48">
        <v>357</v>
      </c>
      <c r="F191" s="48"/>
      <c r="G191" s="48">
        <v>357</v>
      </c>
      <c r="H191" s="48">
        <v>391.75</v>
      </c>
      <c r="I191" s="48"/>
      <c r="J191" s="48">
        <v>391.75</v>
      </c>
      <c r="K191" s="48">
        <v>432.3</v>
      </c>
      <c r="L191" s="48"/>
      <c r="M191" s="48">
        <v>432.3</v>
      </c>
    </row>
    <row r="192" spans="1:13" s="38" customFormat="1" ht="26.25" customHeight="1">
      <c r="A192" s="37"/>
      <c r="B192" s="68" t="s">
        <v>225</v>
      </c>
      <c r="C192" s="70" t="s">
        <v>201</v>
      </c>
      <c r="D192" s="74" t="s">
        <v>203</v>
      </c>
      <c r="E192" s="75">
        <v>474</v>
      </c>
      <c r="F192" s="75"/>
      <c r="G192" s="75">
        <v>474</v>
      </c>
      <c r="H192" s="75">
        <v>389.9</v>
      </c>
      <c r="I192" s="48"/>
      <c r="J192" s="75">
        <v>389.9</v>
      </c>
      <c r="K192" s="75">
        <v>438.56</v>
      </c>
      <c r="L192" s="48"/>
      <c r="M192" s="75">
        <v>438.56</v>
      </c>
    </row>
    <row r="193" spans="1:13" ht="34.5" customHeight="1">
      <c r="A193" s="15" t="s">
        <v>22</v>
      </c>
      <c r="B193" s="68" t="s">
        <v>226</v>
      </c>
      <c r="C193" s="70" t="s">
        <v>201</v>
      </c>
      <c r="D193" s="74" t="s">
        <v>203</v>
      </c>
      <c r="E193" s="75">
        <f>E192+E191</f>
        <v>831</v>
      </c>
      <c r="F193" s="75"/>
      <c r="G193" s="75">
        <f>G192+G191</f>
        <v>831</v>
      </c>
      <c r="H193" s="75">
        <f>H192+H191</f>
        <v>781.65</v>
      </c>
      <c r="I193" s="48"/>
      <c r="J193" s="75">
        <f>J192+J191</f>
        <v>781.65</v>
      </c>
      <c r="K193" s="75">
        <f>K192+K191</f>
        <v>870.86</v>
      </c>
      <c r="L193" s="48"/>
      <c r="M193" s="75">
        <f>M192+M191</f>
        <v>870.86</v>
      </c>
    </row>
    <row r="194" spans="1:13" ht="13.5">
      <c r="A194" s="15" t="s">
        <v>22</v>
      </c>
      <c r="B194" s="57" t="s">
        <v>44</v>
      </c>
      <c r="C194" s="48" t="s">
        <v>22</v>
      </c>
      <c r="D194" s="48" t="s">
        <v>22</v>
      </c>
      <c r="E194" s="48" t="s">
        <v>22</v>
      </c>
      <c r="F194" s="48" t="s">
        <v>22</v>
      </c>
      <c r="G194" s="48" t="s">
        <v>22</v>
      </c>
      <c r="H194" s="48"/>
      <c r="I194" s="48" t="s">
        <v>22</v>
      </c>
      <c r="J194" s="48" t="s">
        <v>22</v>
      </c>
      <c r="K194" s="48" t="s">
        <v>22</v>
      </c>
      <c r="L194" s="48" t="s">
        <v>22</v>
      </c>
      <c r="M194" s="48" t="s">
        <v>22</v>
      </c>
    </row>
    <row r="195" spans="1:13" s="49" customFormat="1" ht="50.25" customHeight="1">
      <c r="A195" s="48"/>
      <c r="B195" s="69" t="s">
        <v>227</v>
      </c>
      <c r="C195" s="70" t="s">
        <v>202</v>
      </c>
      <c r="D195" s="76" t="s">
        <v>231</v>
      </c>
      <c r="E195" s="48">
        <v>3128</v>
      </c>
      <c r="F195" s="48"/>
      <c r="G195" s="48">
        <v>3128</v>
      </c>
      <c r="H195" s="77">
        <v>3879</v>
      </c>
      <c r="I195" s="48"/>
      <c r="J195" s="48">
        <v>3879</v>
      </c>
      <c r="K195" s="48">
        <v>4190</v>
      </c>
      <c r="L195" s="48"/>
      <c r="M195" s="48">
        <v>4190</v>
      </c>
    </row>
    <row r="196" spans="1:13" s="49" customFormat="1" ht="51.75" customHeight="1">
      <c r="A196" s="48"/>
      <c r="B196" s="69" t="s">
        <v>228</v>
      </c>
      <c r="C196" s="70" t="s">
        <v>202</v>
      </c>
      <c r="D196" s="76" t="s">
        <v>231</v>
      </c>
      <c r="E196" s="48">
        <v>800</v>
      </c>
      <c r="F196" s="48"/>
      <c r="G196" s="48">
        <v>800</v>
      </c>
      <c r="H196" s="77">
        <v>944</v>
      </c>
      <c r="I196" s="48"/>
      <c r="J196" s="48">
        <v>944</v>
      </c>
      <c r="K196" s="48">
        <v>1044</v>
      </c>
      <c r="L196" s="48"/>
      <c r="M196" s="48">
        <v>1044</v>
      </c>
    </row>
    <row r="197" spans="1:13" s="38" customFormat="1" ht="52.5" customHeight="1">
      <c r="A197" s="37"/>
      <c r="B197" s="69" t="s">
        <v>229</v>
      </c>
      <c r="C197" s="70" t="s">
        <v>202</v>
      </c>
      <c r="D197" s="76" t="s">
        <v>231</v>
      </c>
      <c r="E197" s="75">
        <v>691</v>
      </c>
      <c r="F197" s="75"/>
      <c r="G197" s="48">
        <v>691</v>
      </c>
      <c r="H197" s="77">
        <v>949</v>
      </c>
      <c r="I197" s="48"/>
      <c r="J197" s="48">
        <v>949</v>
      </c>
      <c r="K197" s="48">
        <v>1054</v>
      </c>
      <c r="L197" s="48"/>
      <c r="M197" s="48">
        <v>1054</v>
      </c>
    </row>
    <row r="198" spans="1:13" ht="52.5" customHeight="1">
      <c r="A198" s="15" t="s">
        <v>22</v>
      </c>
      <c r="B198" s="69" t="s">
        <v>230</v>
      </c>
      <c r="C198" s="70" t="s">
        <v>202</v>
      </c>
      <c r="D198" s="76" t="s">
        <v>231</v>
      </c>
      <c r="E198" s="75">
        <v>671</v>
      </c>
      <c r="F198" s="78"/>
      <c r="G198" s="48">
        <v>671</v>
      </c>
      <c r="H198" s="77">
        <v>1050</v>
      </c>
      <c r="I198" s="48" t="s">
        <v>22</v>
      </c>
      <c r="J198" s="48">
        <v>1050</v>
      </c>
      <c r="K198" s="48">
        <v>1130</v>
      </c>
      <c r="L198" s="48" t="s">
        <v>22</v>
      </c>
      <c r="M198" s="48">
        <v>1130</v>
      </c>
    </row>
    <row r="199" spans="1:13" ht="13.5">
      <c r="A199" s="15" t="s">
        <v>22</v>
      </c>
      <c r="B199" s="57" t="s">
        <v>45</v>
      </c>
      <c r="C199" s="48" t="s">
        <v>22</v>
      </c>
      <c r="D199" s="48" t="s">
        <v>22</v>
      </c>
      <c r="E199" s="37" t="s">
        <v>22</v>
      </c>
      <c r="F199" s="37" t="s">
        <v>22</v>
      </c>
      <c r="G199" s="37" t="s">
        <v>22</v>
      </c>
      <c r="H199" s="37" t="s">
        <v>22</v>
      </c>
      <c r="I199" s="37" t="s">
        <v>22</v>
      </c>
      <c r="J199" s="37" t="s">
        <v>22</v>
      </c>
      <c r="K199" s="37" t="s">
        <v>22</v>
      </c>
      <c r="L199" s="37" t="s">
        <v>22</v>
      </c>
      <c r="M199" s="37" t="s">
        <v>22</v>
      </c>
    </row>
    <row r="200" spans="1:13" s="38" customFormat="1" ht="27.75" customHeight="1">
      <c r="A200" s="37"/>
      <c r="B200" s="59" t="s">
        <v>232</v>
      </c>
      <c r="C200" s="48" t="s">
        <v>234</v>
      </c>
      <c r="D200" s="52" t="s">
        <v>235</v>
      </c>
      <c r="E200" s="54">
        <f>E195*251*75/100</f>
        <v>588846</v>
      </c>
      <c r="F200" s="54"/>
      <c r="G200" s="37">
        <f>E200</f>
        <v>588846</v>
      </c>
      <c r="H200" s="58">
        <f>H195*251*75/100</f>
        <v>730221.75</v>
      </c>
      <c r="I200" s="37"/>
      <c r="J200" s="58">
        <f>H200</f>
        <v>730221.75</v>
      </c>
      <c r="K200" s="58">
        <f>K195*251*75/100</f>
        <v>788767.5</v>
      </c>
      <c r="L200" s="37"/>
      <c r="M200" s="58">
        <f>K200</f>
        <v>788767.5</v>
      </c>
    </row>
    <row r="201" spans="1:13" ht="35.25" customHeight="1">
      <c r="A201" s="15" t="s">
        <v>22</v>
      </c>
      <c r="B201" s="59" t="s">
        <v>233</v>
      </c>
      <c r="C201" s="48" t="s">
        <v>179</v>
      </c>
      <c r="D201" s="53" t="s">
        <v>236</v>
      </c>
      <c r="E201" s="72">
        <f>C95/E195/100</f>
        <v>241.63757033248083</v>
      </c>
      <c r="F201" s="72">
        <f>D168/E195/100</f>
        <v>19.49164641943734</v>
      </c>
      <c r="G201" s="55">
        <f>E201+F201</f>
        <v>261.1292167519182</v>
      </c>
      <c r="H201" s="55">
        <f>G168/H195/100</f>
        <v>233.3469064191802</v>
      </c>
      <c r="I201" s="55">
        <f>H168/H195/100</f>
        <v>21.36787831915442</v>
      </c>
      <c r="J201" s="55">
        <f>H201+I201</f>
        <v>254.7147847383346</v>
      </c>
      <c r="K201" s="55">
        <f>K168/K195/100</f>
        <v>269.6035799522673</v>
      </c>
      <c r="L201" s="55">
        <f>L168/K195/100</f>
        <v>37.452689737470166</v>
      </c>
      <c r="M201" s="55">
        <f>K201+L201</f>
        <v>307.05626968973746</v>
      </c>
    </row>
    <row r="202" spans="1:13" ht="13.5">
      <c r="A202" s="15" t="s">
        <v>22</v>
      </c>
      <c r="B202" s="57" t="s">
        <v>46</v>
      </c>
      <c r="C202" s="48" t="s">
        <v>22</v>
      </c>
      <c r="D202" s="48" t="s">
        <v>22</v>
      </c>
      <c r="E202" s="37" t="s">
        <v>22</v>
      </c>
      <c r="F202" s="37" t="s">
        <v>22</v>
      </c>
      <c r="G202" s="37" t="s">
        <v>22</v>
      </c>
      <c r="H202" s="37" t="s">
        <v>22</v>
      </c>
      <c r="I202" s="37" t="s">
        <v>22</v>
      </c>
      <c r="J202" s="37" t="s">
        <v>22</v>
      </c>
      <c r="K202" s="37" t="s">
        <v>22</v>
      </c>
      <c r="L202" s="37" t="s">
        <v>22</v>
      </c>
      <c r="M202" s="37" t="s">
        <v>22</v>
      </c>
    </row>
    <row r="203" spans="1:13" s="49" customFormat="1" ht="27" customHeight="1">
      <c r="A203" s="48"/>
      <c r="B203" s="8" t="s">
        <v>237</v>
      </c>
      <c r="C203" s="48" t="s">
        <v>201</v>
      </c>
      <c r="D203" s="48" t="s">
        <v>239</v>
      </c>
      <c r="E203" s="48">
        <v>250</v>
      </c>
      <c r="F203" s="48"/>
      <c r="G203" s="48">
        <v>250</v>
      </c>
      <c r="H203" s="48">
        <v>251</v>
      </c>
      <c r="I203" s="48"/>
      <c r="J203" s="48">
        <v>251</v>
      </c>
      <c r="K203" s="48">
        <v>251</v>
      </c>
      <c r="L203" s="48"/>
      <c r="M203" s="48">
        <v>251</v>
      </c>
    </row>
    <row r="204" spans="1:13" s="19" customFormat="1" ht="39.75" customHeight="1">
      <c r="A204" s="18"/>
      <c r="B204" s="56" t="s">
        <v>238</v>
      </c>
      <c r="C204" s="48" t="s">
        <v>240</v>
      </c>
      <c r="D204" s="71" t="s">
        <v>241</v>
      </c>
      <c r="E204" s="37">
        <v>85</v>
      </c>
      <c r="F204" s="37"/>
      <c r="G204" s="37">
        <v>85</v>
      </c>
      <c r="H204" s="37">
        <v>85</v>
      </c>
      <c r="I204" s="37"/>
      <c r="J204" s="37">
        <v>85</v>
      </c>
      <c r="K204" s="37">
        <v>85</v>
      </c>
      <c r="L204" s="37"/>
      <c r="M204" s="37">
        <v>85</v>
      </c>
    </row>
    <row r="207" spans="1:10" ht="13.5">
      <c r="A207" s="89" t="s">
        <v>180</v>
      </c>
      <c r="B207" s="89"/>
      <c r="C207" s="89"/>
      <c r="D207" s="89"/>
      <c r="E207" s="89"/>
      <c r="F207" s="89"/>
      <c r="G207" s="89"/>
      <c r="H207" s="89"/>
      <c r="I207" s="89"/>
      <c r="J207" s="89"/>
    </row>
    <row r="208" ht="13.5">
      <c r="A208" s="16" t="s">
        <v>13</v>
      </c>
    </row>
    <row r="211" spans="1:10" ht="13.5">
      <c r="A211" s="88" t="s">
        <v>37</v>
      </c>
      <c r="B211" s="88" t="s">
        <v>40</v>
      </c>
      <c r="C211" s="88" t="s">
        <v>41</v>
      </c>
      <c r="D211" s="88" t="s">
        <v>42</v>
      </c>
      <c r="E211" s="88" t="s">
        <v>146</v>
      </c>
      <c r="F211" s="88"/>
      <c r="G211" s="88"/>
      <c r="H211" s="88" t="s">
        <v>147</v>
      </c>
      <c r="I211" s="88"/>
      <c r="J211" s="88"/>
    </row>
    <row r="212" spans="1:10" ht="41.25" customHeight="1">
      <c r="A212" s="88"/>
      <c r="B212" s="88"/>
      <c r="C212" s="88"/>
      <c r="D212" s="88"/>
      <c r="E212" s="15" t="s">
        <v>19</v>
      </c>
      <c r="F212" s="15" t="s">
        <v>20</v>
      </c>
      <c r="G212" s="15" t="s">
        <v>97</v>
      </c>
      <c r="H212" s="15" t="s">
        <v>19</v>
      </c>
      <c r="I212" s="15" t="s">
        <v>20</v>
      </c>
      <c r="J212" s="15" t="s">
        <v>98</v>
      </c>
    </row>
    <row r="213" spans="1:10" ht="13.5">
      <c r="A213" s="15">
        <v>1</v>
      </c>
      <c r="B213" s="15">
        <v>2</v>
      </c>
      <c r="C213" s="15">
        <v>3</v>
      </c>
      <c r="D213" s="15">
        <v>4</v>
      </c>
      <c r="E213" s="15">
        <v>5</v>
      </c>
      <c r="F213" s="15">
        <v>6</v>
      </c>
      <c r="G213" s="15">
        <v>7</v>
      </c>
      <c r="H213" s="15">
        <v>8</v>
      </c>
      <c r="I213" s="15">
        <v>9</v>
      </c>
      <c r="J213" s="15">
        <v>10</v>
      </c>
    </row>
    <row r="214" spans="1:10" ht="13.5">
      <c r="A214" s="8" t="s">
        <v>22</v>
      </c>
      <c r="B214" s="57" t="s">
        <v>43</v>
      </c>
      <c r="C214" s="8" t="s">
        <v>22</v>
      </c>
      <c r="D214" s="8" t="s">
        <v>22</v>
      </c>
      <c r="E214" s="8" t="s">
        <v>22</v>
      </c>
      <c r="F214" s="8" t="s">
        <v>22</v>
      </c>
      <c r="G214" s="8" t="s">
        <v>22</v>
      </c>
      <c r="H214" s="8" t="s">
        <v>22</v>
      </c>
      <c r="I214" s="8" t="s">
        <v>22</v>
      </c>
      <c r="J214" s="8" t="s">
        <v>22</v>
      </c>
    </row>
    <row r="215" spans="1:10" s="49" customFormat="1" ht="26.25">
      <c r="A215" s="8"/>
      <c r="B215" s="79" t="s">
        <v>222</v>
      </c>
      <c r="C215" s="48" t="s">
        <v>201</v>
      </c>
      <c r="D215" s="48" t="s">
        <v>204</v>
      </c>
      <c r="E215" s="48">
        <v>26</v>
      </c>
      <c r="F215" s="48"/>
      <c r="G215" s="48">
        <v>26</v>
      </c>
      <c r="H215" s="48">
        <v>26</v>
      </c>
      <c r="I215" s="48"/>
      <c r="J215" s="48">
        <v>26</v>
      </c>
    </row>
    <row r="216" spans="1:10" s="49" customFormat="1" ht="13.5">
      <c r="A216" s="8"/>
      <c r="B216" s="79" t="s">
        <v>223</v>
      </c>
      <c r="C216" s="48" t="s">
        <v>201</v>
      </c>
      <c r="D216" s="48" t="s">
        <v>204</v>
      </c>
      <c r="E216" s="48">
        <v>207</v>
      </c>
      <c r="F216" s="48"/>
      <c r="G216" s="48">
        <v>207</v>
      </c>
      <c r="H216" s="48">
        <v>207</v>
      </c>
      <c r="I216" s="48"/>
      <c r="J216" s="48">
        <v>207</v>
      </c>
    </row>
    <row r="217" spans="1:10" s="49" customFormat="1" ht="27">
      <c r="A217" s="8"/>
      <c r="B217" s="79" t="s">
        <v>224</v>
      </c>
      <c r="C217" s="48" t="s">
        <v>201</v>
      </c>
      <c r="D217" s="48" t="s">
        <v>203</v>
      </c>
      <c r="E217" s="48">
        <v>434.3</v>
      </c>
      <c r="F217" s="48"/>
      <c r="G217" s="48">
        <v>434.3</v>
      </c>
      <c r="H217" s="48">
        <v>435</v>
      </c>
      <c r="I217" s="48"/>
      <c r="J217" s="48">
        <v>435</v>
      </c>
    </row>
    <row r="218" spans="1:10" s="49" customFormat="1" ht="27">
      <c r="A218" s="8"/>
      <c r="B218" s="79" t="s">
        <v>225</v>
      </c>
      <c r="C218" s="48" t="s">
        <v>201</v>
      </c>
      <c r="D218" s="48" t="s">
        <v>203</v>
      </c>
      <c r="E218" s="48">
        <v>439.5</v>
      </c>
      <c r="F218" s="48"/>
      <c r="G218" s="48">
        <v>439.5</v>
      </c>
      <c r="H218" s="48">
        <v>439</v>
      </c>
      <c r="I218" s="48"/>
      <c r="J218" s="48">
        <v>439</v>
      </c>
    </row>
    <row r="219" spans="1:10" s="49" customFormat="1" ht="27">
      <c r="A219" s="8"/>
      <c r="B219" s="79" t="s">
        <v>226</v>
      </c>
      <c r="C219" s="48" t="s">
        <v>201</v>
      </c>
      <c r="D219" s="48" t="s">
        <v>203</v>
      </c>
      <c r="E219" s="48">
        <v>873.8</v>
      </c>
      <c r="F219" s="48"/>
      <c r="G219" s="48">
        <v>873.8</v>
      </c>
      <c r="H219" s="48">
        <v>874</v>
      </c>
      <c r="I219" s="48"/>
      <c r="J219" s="48">
        <v>874</v>
      </c>
    </row>
    <row r="220" spans="1:10" s="49" customFormat="1" ht="13.5">
      <c r="A220" s="8"/>
      <c r="B220" s="57" t="s">
        <v>44</v>
      </c>
      <c r="C220" s="90"/>
      <c r="D220" s="91"/>
      <c r="E220" s="91"/>
      <c r="F220" s="91"/>
      <c r="G220" s="91"/>
      <c r="H220" s="91"/>
      <c r="I220" s="91"/>
      <c r="J220" s="92"/>
    </row>
    <row r="221" spans="1:10" s="38" customFormat="1" ht="48">
      <c r="A221" s="8"/>
      <c r="B221" s="80" t="s">
        <v>227</v>
      </c>
      <c r="C221" s="70" t="s">
        <v>202</v>
      </c>
      <c r="D221" s="73" t="s">
        <v>231</v>
      </c>
      <c r="E221" s="48">
        <v>4210</v>
      </c>
      <c r="F221" s="48"/>
      <c r="G221" s="48">
        <v>4210</v>
      </c>
      <c r="H221" s="48">
        <v>4235</v>
      </c>
      <c r="I221" s="48"/>
      <c r="J221" s="48">
        <v>4235</v>
      </c>
    </row>
    <row r="222" spans="1:10" s="38" customFormat="1" ht="51" customHeight="1">
      <c r="A222" s="8"/>
      <c r="B222" s="80" t="s">
        <v>228</v>
      </c>
      <c r="C222" s="70" t="s">
        <v>202</v>
      </c>
      <c r="D222" s="52" t="s">
        <v>231</v>
      </c>
      <c r="E222" s="54">
        <v>1050</v>
      </c>
      <c r="F222" s="48"/>
      <c r="G222" s="54">
        <v>1050</v>
      </c>
      <c r="H222" s="54">
        <v>1055</v>
      </c>
      <c r="I222" s="48"/>
      <c r="J222" s="54">
        <v>1055</v>
      </c>
    </row>
    <row r="223" spans="1:10" ht="48" customHeight="1">
      <c r="A223" s="8" t="s">
        <v>22</v>
      </c>
      <c r="B223" s="80" t="s">
        <v>229</v>
      </c>
      <c r="C223" s="70" t="s">
        <v>202</v>
      </c>
      <c r="D223" s="52" t="s">
        <v>231</v>
      </c>
      <c r="E223" s="54">
        <v>1132</v>
      </c>
      <c r="F223" s="48"/>
      <c r="G223" s="54">
        <v>1132</v>
      </c>
      <c r="H223" s="54">
        <v>1140</v>
      </c>
      <c r="I223" s="48"/>
      <c r="J223" s="54">
        <v>1140</v>
      </c>
    </row>
    <row r="224" spans="1:10" ht="66" customHeight="1">
      <c r="A224" s="8" t="s">
        <v>22</v>
      </c>
      <c r="B224" s="47" t="s">
        <v>230</v>
      </c>
      <c r="C224" s="48" t="s">
        <v>202</v>
      </c>
      <c r="D224" s="48" t="s">
        <v>231</v>
      </c>
      <c r="E224" s="48">
        <v>1325</v>
      </c>
      <c r="F224" s="48"/>
      <c r="G224" s="48">
        <v>1325</v>
      </c>
      <c r="H224" s="48">
        <v>1360</v>
      </c>
      <c r="I224" s="48"/>
      <c r="J224" s="48">
        <v>1360</v>
      </c>
    </row>
    <row r="225" spans="1:10" s="38" customFormat="1" ht="24" customHeight="1">
      <c r="A225" s="8"/>
      <c r="B225" s="57" t="s">
        <v>45</v>
      </c>
      <c r="C225" s="93"/>
      <c r="D225" s="94"/>
      <c r="E225" s="94"/>
      <c r="F225" s="94"/>
      <c r="G225" s="94"/>
      <c r="H225" s="94"/>
      <c r="I225" s="94"/>
      <c r="J225" s="95"/>
    </row>
    <row r="226" spans="1:10" ht="33.75" customHeight="1">
      <c r="A226" s="8" t="s">
        <v>22</v>
      </c>
      <c r="B226" s="81" t="s">
        <v>232</v>
      </c>
      <c r="C226" s="51" t="s">
        <v>234</v>
      </c>
      <c r="D226" s="52" t="s">
        <v>235</v>
      </c>
      <c r="E226" s="48">
        <f>E221*252*75/100</f>
        <v>795690</v>
      </c>
      <c r="F226" s="48"/>
      <c r="G226" s="48">
        <f>E226</f>
        <v>795690</v>
      </c>
      <c r="H226" s="58">
        <f>H221*251*75/100</f>
        <v>797238.75</v>
      </c>
      <c r="I226" s="58"/>
      <c r="J226" s="58">
        <f>H226</f>
        <v>797238.75</v>
      </c>
    </row>
    <row r="227" spans="1:10" ht="27">
      <c r="A227" s="8" t="s">
        <v>22</v>
      </c>
      <c r="B227" s="47" t="s">
        <v>233</v>
      </c>
      <c r="C227" s="18" t="s">
        <v>179</v>
      </c>
      <c r="D227" s="18" t="s">
        <v>236</v>
      </c>
      <c r="E227" s="32">
        <f>C179/E221/100</f>
        <v>254.49808788598574</v>
      </c>
      <c r="F227" s="32">
        <f>D179/E221/100</f>
        <v>33.87242992874109</v>
      </c>
      <c r="G227" s="32">
        <f>E227+F227</f>
        <v>288.37051781472684</v>
      </c>
      <c r="H227" s="32">
        <f>G179/H221/100</f>
        <v>272.18017970247934</v>
      </c>
      <c r="I227" s="32">
        <f>H179/H221/100</f>
        <v>35.00057615112161</v>
      </c>
      <c r="J227" s="32">
        <f>H227+I227</f>
        <v>307.18075585360094</v>
      </c>
    </row>
    <row r="228" spans="1:10" s="38" customFormat="1" ht="13.5">
      <c r="A228" s="8"/>
      <c r="B228" s="57" t="s">
        <v>46</v>
      </c>
      <c r="C228" s="90"/>
      <c r="D228" s="91"/>
      <c r="E228" s="91"/>
      <c r="F228" s="91"/>
      <c r="G228" s="91"/>
      <c r="H228" s="91"/>
      <c r="I228" s="91"/>
      <c r="J228" s="92"/>
    </row>
    <row r="229" spans="1:10" ht="27" customHeight="1">
      <c r="A229" s="8" t="s">
        <v>22</v>
      </c>
      <c r="B229" s="81" t="s">
        <v>237</v>
      </c>
      <c r="C229" s="37" t="s">
        <v>201</v>
      </c>
      <c r="D229" s="54" t="s">
        <v>239</v>
      </c>
      <c r="E229" s="58">
        <v>252</v>
      </c>
      <c r="F229" s="58"/>
      <c r="G229" s="58">
        <v>252</v>
      </c>
      <c r="H229" s="58">
        <v>251</v>
      </c>
      <c r="I229" s="58"/>
      <c r="J229" s="58">
        <v>251</v>
      </c>
    </row>
    <row r="230" spans="1:10" ht="24.75" customHeight="1">
      <c r="A230" s="8" t="s">
        <v>22</v>
      </c>
      <c r="B230" s="47" t="s">
        <v>238</v>
      </c>
      <c r="C230" s="18" t="s">
        <v>240</v>
      </c>
      <c r="D230" s="18" t="s">
        <v>241</v>
      </c>
      <c r="E230" s="48">
        <v>85</v>
      </c>
      <c r="F230" s="48"/>
      <c r="G230" s="48">
        <v>85</v>
      </c>
      <c r="H230" s="48">
        <v>85</v>
      </c>
      <c r="I230" s="48"/>
      <c r="J230" s="48">
        <v>85</v>
      </c>
    </row>
    <row r="231" ht="33" customHeight="1"/>
    <row r="232" spans="1:11" ht="26.25" customHeight="1">
      <c r="A232" s="89" t="s">
        <v>47</v>
      </c>
      <c r="B232" s="89"/>
      <c r="C232" s="89"/>
      <c r="D232" s="89"/>
      <c r="E232" s="89"/>
      <c r="F232" s="89"/>
      <c r="G232" s="89"/>
      <c r="H232" s="89"/>
      <c r="I232" s="89"/>
      <c r="J232" s="89"/>
      <c r="K232" s="89"/>
    </row>
    <row r="233" ht="13.5">
      <c r="A233" s="16" t="s">
        <v>13</v>
      </c>
    </row>
    <row r="235" spans="1:11" ht="13.5">
      <c r="A235" s="88" t="s">
        <v>15</v>
      </c>
      <c r="B235" s="88" t="s">
        <v>142</v>
      </c>
      <c r="C235" s="88"/>
      <c r="D235" s="88" t="s">
        <v>205</v>
      </c>
      <c r="E235" s="88"/>
      <c r="F235" s="88" t="s">
        <v>144</v>
      </c>
      <c r="G235" s="88"/>
      <c r="H235" s="88" t="s">
        <v>146</v>
      </c>
      <c r="I235" s="88"/>
      <c r="J235" s="88" t="s">
        <v>147</v>
      </c>
      <c r="K235" s="88"/>
    </row>
    <row r="236" spans="1:11" ht="27">
      <c r="A236" s="88"/>
      <c r="B236" s="15" t="s">
        <v>19</v>
      </c>
      <c r="C236" s="15" t="s">
        <v>20</v>
      </c>
      <c r="D236" s="15" t="s">
        <v>19</v>
      </c>
      <c r="E236" s="15" t="s">
        <v>20</v>
      </c>
      <c r="F236" s="15" t="s">
        <v>19</v>
      </c>
      <c r="G236" s="15" t="s">
        <v>20</v>
      </c>
      <c r="H236" s="15" t="s">
        <v>19</v>
      </c>
      <c r="I236" s="15" t="s">
        <v>20</v>
      </c>
      <c r="J236" s="15" t="s">
        <v>19</v>
      </c>
      <c r="K236" s="15" t="s">
        <v>20</v>
      </c>
    </row>
    <row r="237" spans="1:11" ht="13.5">
      <c r="A237" s="15">
        <v>1</v>
      </c>
      <c r="B237" s="15">
        <v>2</v>
      </c>
      <c r="C237" s="15">
        <v>3</v>
      </c>
      <c r="D237" s="15">
        <v>4</v>
      </c>
      <c r="E237" s="15">
        <v>5</v>
      </c>
      <c r="F237" s="15">
        <v>6</v>
      </c>
      <c r="G237" s="15">
        <v>7</v>
      </c>
      <c r="H237" s="15">
        <v>8</v>
      </c>
      <c r="I237" s="15">
        <v>9</v>
      </c>
      <c r="J237" s="15">
        <v>10</v>
      </c>
      <c r="K237" s="15">
        <v>11</v>
      </c>
    </row>
    <row r="238" spans="1:11" s="38" customFormat="1" ht="44.25" customHeight="1">
      <c r="A238" s="82" t="s">
        <v>249</v>
      </c>
      <c r="B238" s="37">
        <v>1327860</v>
      </c>
      <c r="C238" s="37">
        <f>SUM(C239:C240)</f>
        <v>0</v>
      </c>
      <c r="D238" s="37">
        <v>2481176</v>
      </c>
      <c r="E238" s="37">
        <f>SUM(E239:E240)</f>
        <v>0</v>
      </c>
      <c r="F238" s="58"/>
      <c r="G238" s="64"/>
      <c r="H238" s="58"/>
      <c r="I238" s="64"/>
      <c r="J238" s="58"/>
      <c r="K238" s="64"/>
    </row>
    <row r="239" spans="1:11" s="38" customFormat="1" ht="45.75" customHeight="1">
      <c r="A239" s="82" t="s">
        <v>242</v>
      </c>
      <c r="B239" s="37">
        <v>671400</v>
      </c>
      <c r="C239" s="37"/>
      <c r="D239" s="37"/>
      <c r="E239" s="37"/>
      <c r="F239" s="58"/>
      <c r="G239" s="64"/>
      <c r="H239" s="58"/>
      <c r="I239" s="64"/>
      <c r="J239" s="58"/>
      <c r="K239" s="64"/>
    </row>
    <row r="240" spans="1:11" s="38" customFormat="1" ht="30.75">
      <c r="A240" s="82" t="s">
        <v>243</v>
      </c>
      <c r="B240" s="37">
        <v>1291400</v>
      </c>
      <c r="C240" s="37"/>
      <c r="D240" s="37">
        <v>1585345</v>
      </c>
      <c r="E240" s="37"/>
      <c r="F240" s="58">
        <f>1755634</f>
        <v>1755634</v>
      </c>
      <c r="G240" s="37"/>
      <c r="H240" s="58">
        <v>1896085</v>
      </c>
      <c r="I240" s="37"/>
      <c r="J240" s="58">
        <v>2047771</v>
      </c>
      <c r="K240" s="37"/>
    </row>
    <row r="241" spans="1:11" s="38" customFormat="1" ht="21">
      <c r="A241" s="82" t="s">
        <v>244</v>
      </c>
      <c r="B241" s="37">
        <v>846000</v>
      </c>
      <c r="C241" s="37"/>
      <c r="D241" s="37"/>
      <c r="E241" s="37"/>
      <c r="F241" s="58"/>
      <c r="G241" s="37"/>
      <c r="H241" s="58"/>
      <c r="I241" s="37"/>
      <c r="J241" s="58"/>
      <c r="K241" s="37"/>
    </row>
    <row r="242" spans="1:11" s="38" customFormat="1" ht="27">
      <c r="A242" s="82" t="s">
        <v>245</v>
      </c>
      <c r="B242" s="37">
        <v>855745</v>
      </c>
      <c r="C242" s="37"/>
      <c r="D242" s="37"/>
      <c r="E242" s="37"/>
      <c r="F242" s="58">
        <v>2762482</v>
      </c>
      <c r="G242" s="37"/>
      <c r="H242" s="58">
        <f>2983481-4275</f>
        <v>2979206</v>
      </c>
      <c r="I242" s="37"/>
      <c r="J242" s="58">
        <v>3222159</v>
      </c>
      <c r="K242" s="37"/>
    </row>
    <row r="243" spans="1:11" s="38" customFormat="1" ht="13.5">
      <c r="A243" s="82" t="s">
        <v>246</v>
      </c>
      <c r="B243" s="37">
        <v>6667520</v>
      </c>
      <c r="C243" s="37"/>
      <c r="D243" s="37">
        <v>12305280</v>
      </c>
      <c r="E243" s="37"/>
      <c r="F243" s="58"/>
      <c r="G243" s="37"/>
      <c r="H243" s="58"/>
      <c r="I243" s="37"/>
      <c r="J243" s="58"/>
      <c r="K243" s="37"/>
    </row>
    <row r="244" spans="1:11" s="38" customFormat="1" ht="13.5">
      <c r="A244" s="82" t="s">
        <v>247</v>
      </c>
      <c r="B244" s="37">
        <v>28380000</v>
      </c>
      <c r="C244" s="37">
        <v>191364</v>
      </c>
      <c r="D244" s="37">
        <f>31188767-237541</f>
        <v>30951226</v>
      </c>
      <c r="E244" s="37">
        <v>376400</v>
      </c>
      <c r="F244" s="58">
        <v>67225181</v>
      </c>
      <c r="G244" s="37">
        <v>429100</v>
      </c>
      <c r="H244" s="58">
        <v>64435022.8</v>
      </c>
      <c r="I244" s="37">
        <v>396360</v>
      </c>
      <c r="J244" s="32">
        <v>69589826.1</v>
      </c>
      <c r="K244" s="37">
        <v>416575</v>
      </c>
    </row>
    <row r="245" spans="1:11" s="38" customFormat="1" ht="21">
      <c r="A245" s="82" t="s">
        <v>248</v>
      </c>
      <c r="B245" s="37">
        <v>7399359</v>
      </c>
      <c r="C245" s="37"/>
      <c r="D245" s="37">
        <v>10195932</v>
      </c>
      <c r="E245" s="37"/>
      <c r="F245" s="58"/>
      <c r="G245" s="37"/>
      <c r="H245" s="58"/>
      <c r="I245" s="37"/>
      <c r="J245" s="58"/>
      <c r="K245" s="37"/>
    </row>
    <row r="246" spans="1:11" ht="13.5">
      <c r="A246" s="33" t="s">
        <v>26</v>
      </c>
      <c r="B246" s="15">
        <f>SUM(B238:B245)</f>
        <v>47439284</v>
      </c>
      <c r="C246" s="15">
        <f aca="true" t="shared" si="7" ref="C246:K246">SUM(C238:C245)</f>
        <v>191364</v>
      </c>
      <c r="D246" s="15">
        <f t="shared" si="7"/>
        <v>57518959</v>
      </c>
      <c r="E246" s="15">
        <f t="shared" si="7"/>
        <v>376400</v>
      </c>
      <c r="F246" s="58">
        <f t="shared" si="7"/>
        <v>71743297</v>
      </c>
      <c r="G246" s="15">
        <v>429100</v>
      </c>
      <c r="H246" s="58">
        <f t="shared" si="7"/>
        <v>69310313.8</v>
      </c>
      <c r="I246" s="15">
        <f t="shared" si="7"/>
        <v>396360</v>
      </c>
      <c r="J246" s="32">
        <f t="shared" si="7"/>
        <v>74859756.1</v>
      </c>
      <c r="K246" s="15">
        <f t="shared" si="7"/>
        <v>416575</v>
      </c>
    </row>
    <row r="247" spans="1:11" ht="96">
      <c r="A247" s="9" t="s">
        <v>48</v>
      </c>
      <c r="B247" s="15" t="s">
        <v>24</v>
      </c>
      <c r="C247" s="15" t="s">
        <v>22</v>
      </c>
      <c r="D247" s="15" t="s">
        <v>24</v>
      </c>
      <c r="E247" s="15" t="s">
        <v>22</v>
      </c>
      <c r="F247" s="15" t="s">
        <v>22</v>
      </c>
      <c r="G247" s="15" t="s">
        <v>22</v>
      </c>
      <c r="H247" s="15" t="s">
        <v>22</v>
      </c>
      <c r="I247" s="15" t="s">
        <v>22</v>
      </c>
      <c r="J247" s="15" t="s">
        <v>24</v>
      </c>
      <c r="K247" s="15" t="s">
        <v>22</v>
      </c>
    </row>
    <row r="250" spans="1:16" ht="13.5">
      <c r="A250" s="89" t="s">
        <v>49</v>
      </c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</row>
    <row r="252" spans="1:16" ht="13.5">
      <c r="A252" s="88" t="s">
        <v>96</v>
      </c>
      <c r="B252" s="88" t="s">
        <v>50</v>
      </c>
      <c r="C252" s="88" t="s">
        <v>142</v>
      </c>
      <c r="D252" s="88"/>
      <c r="E252" s="88"/>
      <c r="F252" s="88"/>
      <c r="G252" s="88" t="s">
        <v>206</v>
      </c>
      <c r="H252" s="88"/>
      <c r="I252" s="88"/>
      <c r="J252" s="88"/>
      <c r="K252" s="88" t="s">
        <v>207</v>
      </c>
      <c r="L252" s="88"/>
      <c r="M252" s="88" t="s">
        <v>208</v>
      </c>
      <c r="N252" s="88"/>
      <c r="O252" s="88" t="s">
        <v>209</v>
      </c>
      <c r="P252" s="88"/>
    </row>
    <row r="253" spans="1:16" ht="30.75" customHeight="1">
      <c r="A253" s="88"/>
      <c r="B253" s="88"/>
      <c r="C253" s="88" t="s">
        <v>19</v>
      </c>
      <c r="D253" s="88"/>
      <c r="E253" s="88" t="s">
        <v>20</v>
      </c>
      <c r="F253" s="88"/>
      <c r="G253" s="88" t="s">
        <v>19</v>
      </c>
      <c r="H253" s="88"/>
      <c r="I253" s="88" t="s">
        <v>20</v>
      </c>
      <c r="J253" s="88"/>
      <c r="K253" s="88" t="s">
        <v>19</v>
      </c>
      <c r="L253" s="88" t="s">
        <v>20</v>
      </c>
      <c r="M253" s="88" t="s">
        <v>19</v>
      </c>
      <c r="N253" s="88" t="s">
        <v>20</v>
      </c>
      <c r="O253" s="88" t="s">
        <v>19</v>
      </c>
      <c r="P253" s="88" t="s">
        <v>20</v>
      </c>
    </row>
    <row r="254" spans="1:16" ht="27">
      <c r="A254" s="88"/>
      <c r="B254" s="88"/>
      <c r="C254" s="15" t="s">
        <v>99</v>
      </c>
      <c r="D254" s="15" t="s">
        <v>100</v>
      </c>
      <c r="E254" s="15" t="s">
        <v>99</v>
      </c>
      <c r="F254" s="15" t="s">
        <v>100</v>
      </c>
      <c r="G254" s="15" t="s">
        <v>99</v>
      </c>
      <c r="H254" s="15" t="s">
        <v>100</v>
      </c>
      <c r="I254" s="15" t="s">
        <v>99</v>
      </c>
      <c r="J254" s="15" t="s">
        <v>100</v>
      </c>
      <c r="K254" s="88"/>
      <c r="L254" s="88"/>
      <c r="M254" s="88"/>
      <c r="N254" s="88"/>
      <c r="O254" s="88"/>
      <c r="P254" s="88"/>
    </row>
    <row r="255" spans="1:16" ht="13.5">
      <c r="A255" s="15">
        <v>1</v>
      </c>
      <c r="B255" s="15">
        <v>2</v>
      </c>
      <c r="C255" s="15">
        <v>3</v>
      </c>
      <c r="D255" s="15">
        <v>4</v>
      </c>
      <c r="E255" s="15">
        <v>5</v>
      </c>
      <c r="F255" s="15">
        <v>6</v>
      </c>
      <c r="G255" s="15">
        <v>7</v>
      </c>
      <c r="H255" s="15">
        <v>8</v>
      </c>
      <c r="I255" s="15">
        <v>9</v>
      </c>
      <c r="J255" s="15">
        <v>10</v>
      </c>
      <c r="K255" s="15">
        <v>11</v>
      </c>
      <c r="L255" s="15">
        <v>12</v>
      </c>
      <c r="M255" s="15">
        <v>13</v>
      </c>
      <c r="N255" s="15">
        <v>14</v>
      </c>
      <c r="O255" s="15">
        <v>15</v>
      </c>
      <c r="P255" s="15">
        <v>16</v>
      </c>
    </row>
    <row r="256" spans="1:16" s="38" customFormat="1" ht="13.5">
      <c r="A256" s="37"/>
      <c r="B256" s="68" t="s">
        <v>250</v>
      </c>
      <c r="C256" s="37">
        <v>357</v>
      </c>
      <c r="D256" s="37">
        <v>339</v>
      </c>
      <c r="E256" s="37"/>
      <c r="F256" s="37"/>
      <c r="G256" s="37">
        <v>391.75</v>
      </c>
      <c r="H256" s="37">
        <v>360.2</v>
      </c>
      <c r="I256" s="37"/>
      <c r="J256" s="37"/>
      <c r="K256" s="83">
        <v>432.3</v>
      </c>
      <c r="L256" s="37"/>
      <c r="M256" s="37">
        <v>434.3</v>
      </c>
      <c r="N256" s="37"/>
      <c r="O256" s="37">
        <v>435</v>
      </c>
      <c r="P256" s="37"/>
    </row>
    <row r="257" spans="1:16" ht="13.5">
      <c r="A257" s="15" t="s">
        <v>22</v>
      </c>
      <c r="B257" s="68" t="s">
        <v>251</v>
      </c>
      <c r="C257" s="37">
        <v>474</v>
      </c>
      <c r="D257" s="37">
        <v>459</v>
      </c>
      <c r="E257" s="37" t="s">
        <v>22</v>
      </c>
      <c r="F257" s="37" t="s">
        <v>22</v>
      </c>
      <c r="G257" s="37">
        <v>389.9</v>
      </c>
      <c r="H257" s="37">
        <v>367.1</v>
      </c>
      <c r="I257" s="37" t="s">
        <v>22</v>
      </c>
      <c r="J257" s="37" t="s">
        <v>22</v>
      </c>
      <c r="K257" s="84">
        <v>439.26</v>
      </c>
      <c r="L257" s="37"/>
      <c r="M257" s="37">
        <v>439.5</v>
      </c>
      <c r="N257" s="37"/>
      <c r="O257" s="37">
        <v>439</v>
      </c>
      <c r="P257" s="37"/>
    </row>
    <row r="258" spans="1:16" ht="13.5">
      <c r="A258" s="15" t="s">
        <v>22</v>
      </c>
      <c r="B258" s="15" t="s">
        <v>26</v>
      </c>
      <c r="C258" s="37">
        <v>831</v>
      </c>
      <c r="D258" s="37">
        <v>798</v>
      </c>
      <c r="E258" s="37">
        <f aca="true" t="shared" si="8" ref="E258:J258">SUM(E256:E257)</f>
        <v>0</v>
      </c>
      <c r="F258" s="37">
        <f t="shared" si="8"/>
        <v>0</v>
      </c>
      <c r="G258" s="37">
        <v>781.65</v>
      </c>
      <c r="H258" s="37">
        <v>727.3</v>
      </c>
      <c r="I258" s="37">
        <f t="shared" si="8"/>
        <v>0</v>
      </c>
      <c r="J258" s="37">
        <f t="shared" si="8"/>
        <v>0</v>
      </c>
      <c r="K258" s="85">
        <f>SUM(K256:K257)</f>
        <v>871.56</v>
      </c>
      <c r="L258" s="37"/>
      <c r="M258" s="37">
        <v>873.8</v>
      </c>
      <c r="N258" s="37"/>
      <c r="O258" s="37">
        <v>874</v>
      </c>
      <c r="P258" s="37"/>
    </row>
    <row r="259" spans="1:16" ht="41.25">
      <c r="A259" s="15" t="s">
        <v>22</v>
      </c>
      <c r="B259" s="15" t="s">
        <v>53</v>
      </c>
      <c r="C259" s="15" t="s">
        <v>24</v>
      </c>
      <c r="D259" s="15" t="s">
        <v>24</v>
      </c>
      <c r="E259" s="15" t="s">
        <v>22</v>
      </c>
      <c r="F259" s="15" t="s">
        <v>22</v>
      </c>
      <c r="G259" s="15" t="s">
        <v>24</v>
      </c>
      <c r="H259" s="15" t="s">
        <v>24</v>
      </c>
      <c r="I259" s="15" t="s">
        <v>22</v>
      </c>
      <c r="J259" s="15" t="s">
        <v>22</v>
      </c>
      <c r="K259" s="15" t="s">
        <v>24</v>
      </c>
      <c r="L259" s="15" t="s">
        <v>22</v>
      </c>
      <c r="M259" s="15" t="s">
        <v>24</v>
      </c>
      <c r="N259" s="15" t="s">
        <v>22</v>
      </c>
      <c r="O259" s="15" t="s">
        <v>24</v>
      </c>
      <c r="P259" s="15" t="s">
        <v>22</v>
      </c>
    </row>
    <row r="262" spans="1:12" ht="13.5">
      <c r="A262" s="103" t="s">
        <v>122</v>
      </c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1:12" ht="13.5">
      <c r="A263" s="103" t="s">
        <v>181</v>
      </c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</row>
    <row r="264" spans="1:12" ht="13.5">
      <c r="A264" s="107" t="s">
        <v>13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1:12" ht="19.5" customHeight="1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7" spans="1:12" ht="21.75" customHeight="1">
      <c r="A267" s="88" t="s">
        <v>37</v>
      </c>
      <c r="B267" s="88" t="s">
        <v>54</v>
      </c>
      <c r="C267" s="88" t="s">
        <v>55</v>
      </c>
      <c r="D267" s="88" t="s">
        <v>142</v>
      </c>
      <c r="E267" s="88"/>
      <c r="F267" s="88"/>
      <c r="G267" s="88" t="s">
        <v>143</v>
      </c>
      <c r="H267" s="88"/>
      <c r="I267" s="88"/>
      <c r="J267" s="88" t="s">
        <v>144</v>
      </c>
      <c r="K267" s="88"/>
      <c r="L267" s="88"/>
    </row>
    <row r="268" spans="1:12" ht="27">
      <c r="A268" s="88"/>
      <c r="B268" s="88"/>
      <c r="C268" s="88"/>
      <c r="D268" s="15" t="s">
        <v>19</v>
      </c>
      <c r="E268" s="15" t="s">
        <v>20</v>
      </c>
      <c r="F268" s="15" t="s">
        <v>101</v>
      </c>
      <c r="G268" s="15" t="s">
        <v>19</v>
      </c>
      <c r="H268" s="15" t="s">
        <v>20</v>
      </c>
      <c r="I268" s="15" t="s">
        <v>89</v>
      </c>
      <c r="J268" s="15" t="s">
        <v>19</v>
      </c>
      <c r="K268" s="15" t="s">
        <v>20</v>
      </c>
      <c r="L268" s="15" t="s">
        <v>102</v>
      </c>
    </row>
    <row r="269" spans="1:12" ht="13.5">
      <c r="A269" s="15">
        <v>1</v>
      </c>
      <c r="B269" s="15">
        <v>2</v>
      </c>
      <c r="C269" s="15">
        <v>3</v>
      </c>
      <c r="D269" s="15">
        <v>4</v>
      </c>
      <c r="E269" s="15">
        <v>5</v>
      </c>
      <c r="F269" s="15">
        <v>6</v>
      </c>
      <c r="G269" s="15">
        <v>7</v>
      </c>
      <c r="H269" s="15">
        <v>8</v>
      </c>
      <c r="I269" s="15">
        <v>9</v>
      </c>
      <c r="J269" s="15">
        <v>10</v>
      </c>
      <c r="K269" s="15">
        <v>11</v>
      </c>
      <c r="L269" s="15">
        <v>12</v>
      </c>
    </row>
    <row r="270" spans="1:12" ht="13.5">
      <c r="A270" s="15" t="s">
        <v>22</v>
      </c>
      <c r="B270" s="34"/>
      <c r="C270" s="34"/>
      <c r="D270" s="8"/>
      <c r="E270" s="8" t="s">
        <v>22</v>
      </c>
      <c r="F270" s="8"/>
      <c r="G270" s="8"/>
      <c r="H270" s="8" t="s">
        <v>22</v>
      </c>
      <c r="I270" s="8"/>
      <c r="J270" s="8"/>
      <c r="K270" s="8" t="s">
        <v>22</v>
      </c>
      <c r="L270" s="8"/>
    </row>
    <row r="271" spans="1:12" ht="13.5">
      <c r="A271" s="15" t="s">
        <v>22</v>
      </c>
      <c r="B271" s="15" t="s">
        <v>26</v>
      </c>
      <c r="C271" s="8" t="s">
        <v>22</v>
      </c>
      <c r="D271" s="8"/>
      <c r="E271" s="8" t="s">
        <v>22</v>
      </c>
      <c r="F271" s="8"/>
      <c r="G271" s="8"/>
      <c r="H271" s="8" t="s">
        <v>22</v>
      </c>
      <c r="I271" s="8"/>
      <c r="J271" s="8"/>
      <c r="K271" s="8" t="s">
        <v>22</v>
      </c>
      <c r="L271" s="8"/>
    </row>
    <row r="273" spans="1:9" ht="13.5">
      <c r="A273" s="89" t="s">
        <v>191</v>
      </c>
      <c r="B273" s="89"/>
      <c r="C273" s="89"/>
      <c r="D273" s="89"/>
      <c r="E273" s="89"/>
      <c r="F273" s="89"/>
      <c r="G273" s="89"/>
      <c r="H273" s="89"/>
      <c r="I273" s="89"/>
    </row>
    <row r="274" ht="13.5">
      <c r="A274" s="16" t="s">
        <v>13</v>
      </c>
    </row>
    <row r="276" spans="1:9" ht="21.75" customHeight="1">
      <c r="A276" s="88" t="s">
        <v>96</v>
      </c>
      <c r="B276" s="88" t="s">
        <v>54</v>
      </c>
      <c r="C276" s="88" t="s">
        <v>55</v>
      </c>
      <c r="D276" s="88" t="s">
        <v>146</v>
      </c>
      <c r="E276" s="88"/>
      <c r="F276" s="88"/>
      <c r="G276" s="88" t="s">
        <v>147</v>
      </c>
      <c r="H276" s="88"/>
      <c r="I276" s="88"/>
    </row>
    <row r="277" spans="1:9" ht="33" customHeight="1">
      <c r="A277" s="88"/>
      <c r="B277" s="88"/>
      <c r="C277" s="88"/>
      <c r="D277" s="15" t="s">
        <v>19</v>
      </c>
      <c r="E277" s="15" t="s">
        <v>20</v>
      </c>
      <c r="F277" s="15" t="s">
        <v>101</v>
      </c>
      <c r="G277" s="15" t="s">
        <v>19</v>
      </c>
      <c r="H277" s="15" t="s">
        <v>20</v>
      </c>
      <c r="I277" s="15" t="s">
        <v>89</v>
      </c>
    </row>
    <row r="278" spans="1:9" ht="13.5">
      <c r="A278" s="15">
        <v>1</v>
      </c>
      <c r="B278" s="15">
        <v>2</v>
      </c>
      <c r="C278" s="15">
        <v>3</v>
      </c>
      <c r="D278" s="15">
        <v>4</v>
      </c>
      <c r="E278" s="15">
        <v>5</v>
      </c>
      <c r="F278" s="15">
        <v>6</v>
      </c>
      <c r="G278" s="15">
        <v>7</v>
      </c>
      <c r="H278" s="15">
        <v>8</v>
      </c>
      <c r="I278" s="15">
        <v>9</v>
      </c>
    </row>
    <row r="279" spans="1:9" ht="13.5">
      <c r="A279" s="15" t="s">
        <v>22</v>
      </c>
      <c r="B279" s="8" t="s">
        <v>22</v>
      </c>
      <c r="C279" s="8" t="s">
        <v>22</v>
      </c>
      <c r="D279" s="8"/>
      <c r="E279" s="8" t="s">
        <v>22</v>
      </c>
      <c r="F279" s="8"/>
      <c r="G279" s="8"/>
      <c r="H279" s="8" t="s">
        <v>22</v>
      </c>
      <c r="I279" s="8"/>
    </row>
    <row r="280" spans="1:9" ht="13.5">
      <c r="A280" s="15" t="s">
        <v>22</v>
      </c>
      <c r="B280" s="15" t="s">
        <v>26</v>
      </c>
      <c r="C280" s="8" t="s">
        <v>22</v>
      </c>
      <c r="D280" s="8">
        <f>D279</f>
        <v>0</v>
      </c>
      <c r="E280" s="8" t="s">
        <v>22</v>
      </c>
      <c r="F280" s="8"/>
      <c r="G280" s="8"/>
      <c r="H280" s="8" t="s">
        <v>22</v>
      </c>
      <c r="I280" s="8"/>
    </row>
    <row r="283" spans="1:13" ht="13.5">
      <c r="A283" s="89" t="s">
        <v>125</v>
      </c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</row>
    <row r="284" ht="13.5">
      <c r="A284" s="16" t="s">
        <v>13</v>
      </c>
    </row>
    <row r="287" spans="1:13" ht="120" customHeight="1">
      <c r="A287" s="105" t="s">
        <v>104</v>
      </c>
      <c r="B287" s="105" t="s">
        <v>103</v>
      </c>
      <c r="C287" s="88" t="s">
        <v>56</v>
      </c>
      <c r="D287" s="88" t="s">
        <v>16</v>
      </c>
      <c r="E287" s="88"/>
      <c r="F287" s="88" t="s">
        <v>17</v>
      </c>
      <c r="G287" s="88"/>
      <c r="H287" s="88" t="s">
        <v>18</v>
      </c>
      <c r="I287" s="88"/>
      <c r="J287" s="88" t="s">
        <v>27</v>
      </c>
      <c r="K287" s="88"/>
      <c r="L287" s="88" t="s">
        <v>27</v>
      </c>
      <c r="M287" s="88"/>
    </row>
    <row r="288" spans="1:13" ht="124.5" customHeight="1">
      <c r="A288" s="106"/>
      <c r="B288" s="106"/>
      <c r="C288" s="88"/>
      <c r="D288" s="15" t="s">
        <v>58</v>
      </c>
      <c r="E288" s="15" t="s">
        <v>57</v>
      </c>
      <c r="F288" s="15" t="s">
        <v>58</v>
      </c>
      <c r="G288" s="15" t="s">
        <v>57</v>
      </c>
      <c r="H288" s="15" t="s">
        <v>58</v>
      </c>
      <c r="I288" s="15" t="s">
        <v>57</v>
      </c>
      <c r="J288" s="15" t="s">
        <v>58</v>
      </c>
      <c r="K288" s="15" t="s">
        <v>57</v>
      </c>
      <c r="L288" s="15" t="s">
        <v>58</v>
      </c>
      <c r="M288" s="15" t="s">
        <v>57</v>
      </c>
    </row>
    <row r="289" spans="1:13" ht="13.5">
      <c r="A289" s="15">
        <v>1</v>
      </c>
      <c r="B289" s="15">
        <v>2</v>
      </c>
      <c r="C289" s="15">
        <v>3</v>
      </c>
      <c r="D289" s="15">
        <v>4</v>
      </c>
      <c r="E289" s="15">
        <v>5</v>
      </c>
      <c r="F289" s="15">
        <v>6</v>
      </c>
      <c r="G289" s="15">
        <v>7</v>
      </c>
      <c r="H289" s="15">
        <v>8</v>
      </c>
      <c r="I289" s="15">
        <v>9</v>
      </c>
      <c r="J289" s="15">
        <v>10</v>
      </c>
      <c r="K289" s="15">
        <v>11</v>
      </c>
      <c r="L289" s="15">
        <v>12</v>
      </c>
      <c r="M289" s="15">
        <v>13</v>
      </c>
    </row>
    <row r="290" spans="1:13" ht="13.5">
      <c r="A290" s="15" t="s">
        <v>22</v>
      </c>
      <c r="B290" s="15" t="s">
        <v>22</v>
      </c>
      <c r="C290" s="15" t="s">
        <v>22</v>
      </c>
      <c r="D290" s="15" t="s">
        <v>22</v>
      </c>
      <c r="E290" s="15" t="s">
        <v>22</v>
      </c>
      <c r="F290" s="15" t="s">
        <v>22</v>
      </c>
      <c r="G290" s="15" t="s">
        <v>22</v>
      </c>
      <c r="H290" s="15" t="s">
        <v>22</v>
      </c>
      <c r="I290" s="15" t="s">
        <v>22</v>
      </c>
      <c r="J290" s="15" t="s">
        <v>22</v>
      </c>
      <c r="K290" s="15" t="s">
        <v>22</v>
      </c>
      <c r="L290" s="15" t="s">
        <v>22</v>
      </c>
      <c r="M290" s="15" t="s">
        <v>22</v>
      </c>
    </row>
    <row r="291" spans="1:13" ht="13.5">
      <c r="A291" s="15" t="s">
        <v>22</v>
      </c>
      <c r="B291" s="15" t="s">
        <v>22</v>
      </c>
      <c r="C291" s="15" t="s">
        <v>22</v>
      </c>
      <c r="D291" s="15" t="s">
        <v>22</v>
      </c>
      <c r="E291" s="15" t="s">
        <v>22</v>
      </c>
      <c r="F291" s="15" t="s">
        <v>22</v>
      </c>
      <c r="G291" s="15" t="s">
        <v>22</v>
      </c>
      <c r="H291" s="15" t="s">
        <v>22</v>
      </c>
      <c r="I291" s="15" t="s">
        <v>22</v>
      </c>
      <c r="J291" s="15" t="s">
        <v>22</v>
      </c>
      <c r="K291" s="15" t="s">
        <v>22</v>
      </c>
      <c r="L291" s="15" t="s">
        <v>22</v>
      </c>
      <c r="M291" s="15" t="s">
        <v>22</v>
      </c>
    </row>
    <row r="293" ht="8.25" customHeight="1"/>
    <row r="294" spans="1:10" ht="69.75" customHeight="1">
      <c r="A294" s="103" t="s">
        <v>253</v>
      </c>
      <c r="B294" s="103"/>
      <c r="C294" s="103"/>
      <c r="D294" s="103"/>
      <c r="E294" s="103"/>
      <c r="F294" s="103"/>
      <c r="G294" s="103"/>
      <c r="H294" s="103"/>
      <c r="I294" s="103"/>
      <c r="J294" s="103"/>
    </row>
    <row r="295" spans="1:10" ht="13.5">
      <c r="A295" s="103" t="s">
        <v>184</v>
      </c>
      <c r="B295" s="103"/>
      <c r="C295" s="103"/>
      <c r="D295" s="103"/>
      <c r="E295" s="103"/>
      <c r="F295" s="103"/>
      <c r="G295" s="103"/>
      <c r="H295" s="103"/>
      <c r="I295" s="103"/>
      <c r="J295" s="103"/>
    </row>
    <row r="296" spans="1:10" ht="13.5">
      <c r="A296" s="103" t="s">
        <v>185</v>
      </c>
      <c r="B296" s="103"/>
      <c r="C296" s="103"/>
      <c r="D296" s="103"/>
      <c r="E296" s="103"/>
      <c r="F296" s="103"/>
      <c r="G296" s="103"/>
      <c r="H296" s="103"/>
      <c r="I296" s="103"/>
      <c r="J296" s="103"/>
    </row>
    <row r="297" ht="13.5">
      <c r="A297" s="16" t="s">
        <v>13</v>
      </c>
    </row>
    <row r="300" spans="1:10" ht="72.75" customHeight="1">
      <c r="A300" s="88" t="s">
        <v>62</v>
      </c>
      <c r="B300" s="88" t="s">
        <v>15</v>
      </c>
      <c r="C300" s="88" t="s">
        <v>63</v>
      </c>
      <c r="D300" s="88" t="s">
        <v>105</v>
      </c>
      <c r="E300" s="88" t="s">
        <v>64</v>
      </c>
      <c r="F300" s="88" t="s">
        <v>65</v>
      </c>
      <c r="G300" s="88" t="s">
        <v>106</v>
      </c>
      <c r="H300" s="88" t="s">
        <v>66</v>
      </c>
      <c r="I300" s="88"/>
      <c r="J300" s="88" t="s">
        <v>107</v>
      </c>
    </row>
    <row r="301" spans="1:10" ht="27">
      <c r="A301" s="88"/>
      <c r="B301" s="88"/>
      <c r="C301" s="88"/>
      <c r="D301" s="88"/>
      <c r="E301" s="88"/>
      <c r="F301" s="88"/>
      <c r="G301" s="88"/>
      <c r="H301" s="15" t="s">
        <v>67</v>
      </c>
      <c r="I301" s="15" t="s">
        <v>68</v>
      </c>
      <c r="J301" s="88"/>
    </row>
    <row r="302" spans="1:10" ht="13.5">
      <c r="A302" s="15">
        <v>1</v>
      </c>
      <c r="B302" s="15">
        <v>2</v>
      </c>
      <c r="C302" s="15">
        <v>3</v>
      </c>
      <c r="D302" s="15">
        <v>4</v>
      </c>
      <c r="E302" s="15">
        <v>5</v>
      </c>
      <c r="F302" s="15">
        <v>6</v>
      </c>
      <c r="G302" s="15">
        <v>7</v>
      </c>
      <c r="H302" s="15">
        <v>8</v>
      </c>
      <c r="I302" s="15">
        <v>9</v>
      </c>
      <c r="J302" s="15">
        <v>10</v>
      </c>
    </row>
    <row r="303" spans="1:10" ht="13.5">
      <c r="A303" s="15" t="s">
        <v>22</v>
      </c>
      <c r="B303" s="15" t="s">
        <v>22</v>
      </c>
      <c r="C303" s="15" t="s">
        <v>22</v>
      </c>
      <c r="D303" s="15" t="s">
        <v>22</v>
      </c>
      <c r="E303" s="15" t="s">
        <v>22</v>
      </c>
      <c r="F303" s="15" t="s">
        <v>22</v>
      </c>
      <c r="G303" s="15" t="s">
        <v>22</v>
      </c>
      <c r="H303" s="15" t="s">
        <v>22</v>
      </c>
      <c r="I303" s="15" t="s">
        <v>22</v>
      </c>
      <c r="J303" s="15" t="s">
        <v>22</v>
      </c>
    </row>
    <row r="304" spans="1:10" ht="13.5">
      <c r="A304" s="15" t="s">
        <v>22</v>
      </c>
      <c r="B304" s="15" t="s">
        <v>22</v>
      </c>
      <c r="C304" s="15" t="s">
        <v>22</v>
      </c>
      <c r="D304" s="15" t="s">
        <v>22</v>
      </c>
      <c r="E304" s="15" t="s">
        <v>22</v>
      </c>
      <c r="F304" s="15" t="s">
        <v>22</v>
      </c>
      <c r="G304" s="15" t="s">
        <v>22</v>
      </c>
      <c r="H304" s="15" t="s">
        <v>22</v>
      </c>
      <c r="I304" s="15" t="s">
        <v>22</v>
      </c>
      <c r="J304" s="15" t="s">
        <v>22</v>
      </c>
    </row>
    <row r="305" spans="1:10" ht="13.5">
      <c r="A305" s="15" t="s">
        <v>22</v>
      </c>
      <c r="B305" s="15" t="s">
        <v>26</v>
      </c>
      <c r="C305" s="15" t="s">
        <v>22</v>
      </c>
      <c r="D305" s="15" t="s">
        <v>22</v>
      </c>
      <c r="E305" s="15" t="s">
        <v>22</v>
      </c>
      <c r="F305" s="15" t="s">
        <v>22</v>
      </c>
      <c r="G305" s="15" t="s">
        <v>22</v>
      </c>
      <c r="H305" s="15" t="s">
        <v>22</v>
      </c>
      <c r="I305" s="15" t="s">
        <v>22</v>
      </c>
      <c r="J305" s="15" t="s">
        <v>22</v>
      </c>
    </row>
    <row r="308" spans="1:12" ht="13.5">
      <c r="A308" s="89" t="s">
        <v>186</v>
      </c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</row>
    <row r="309" ht="13.5">
      <c r="A309" s="16" t="s">
        <v>13</v>
      </c>
    </row>
    <row r="311" ht="10.5" customHeight="1"/>
    <row r="312" spans="1:12" ht="13.5">
      <c r="A312" s="88" t="s">
        <v>62</v>
      </c>
      <c r="B312" s="88" t="s">
        <v>15</v>
      </c>
      <c r="C312" s="88" t="s">
        <v>52</v>
      </c>
      <c r="D312" s="88"/>
      <c r="E312" s="88"/>
      <c r="F312" s="88"/>
      <c r="G312" s="88"/>
      <c r="H312" s="88" t="s">
        <v>52</v>
      </c>
      <c r="I312" s="88"/>
      <c r="J312" s="88"/>
      <c r="K312" s="88"/>
      <c r="L312" s="88"/>
    </row>
    <row r="313" spans="1:12" ht="150.75" customHeight="1">
      <c r="A313" s="88"/>
      <c r="B313" s="88"/>
      <c r="C313" s="88" t="s">
        <v>70</v>
      </c>
      <c r="D313" s="88" t="s">
        <v>71</v>
      </c>
      <c r="E313" s="88" t="s">
        <v>72</v>
      </c>
      <c r="F313" s="88"/>
      <c r="G313" s="88" t="s">
        <v>108</v>
      </c>
      <c r="H313" s="88" t="s">
        <v>73</v>
      </c>
      <c r="I313" s="88" t="s">
        <v>109</v>
      </c>
      <c r="J313" s="88" t="s">
        <v>72</v>
      </c>
      <c r="K313" s="88"/>
      <c r="L313" s="88" t="s">
        <v>110</v>
      </c>
    </row>
    <row r="314" spans="1:12" ht="27">
      <c r="A314" s="88"/>
      <c r="B314" s="88"/>
      <c r="C314" s="88"/>
      <c r="D314" s="88"/>
      <c r="E314" s="15" t="s">
        <v>67</v>
      </c>
      <c r="F314" s="15" t="s">
        <v>68</v>
      </c>
      <c r="G314" s="88"/>
      <c r="H314" s="88"/>
      <c r="I314" s="88"/>
      <c r="J314" s="15" t="s">
        <v>67</v>
      </c>
      <c r="K314" s="15" t="s">
        <v>68</v>
      </c>
      <c r="L314" s="88"/>
    </row>
    <row r="315" spans="1:12" ht="13.5">
      <c r="A315" s="15">
        <v>1</v>
      </c>
      <c r="B315" s="15">
        <v>2</v>
      </c>
      <c r="C315" s="15">
        <v>3</v>
      </c>
      <c r="D315" s="15">
        <v>4</v>
      </c>
      <c r="E315" s="15">
        <v>5</v>
      </c>
      <c r="F315" s="15">
        <v>6</v>
      </c>
      <c r="G315" s="15">
        <v>7</v>
      </c>
      <c r="H315" s="15">
        <v>8</v>
      </c>
      <c r="I315" s="15">
        <v>9</v>
      </c>
      <c r="J315" s="15">
        <v>10</v>
      </c>
      <c r="K315" s="15">
        <v>11</v>
      </c>
      <c r="L315" s="15">
        <v>12</v>
      </c>
    </row>
    <row r="316" spans="1:12" ht="13.5">
      <c r="A316" s="15" t="s">
        <v>22</v>
      </c>
      <c r="B316" s="15" t="s">
        <v>22</v>
      </c>
      <c r="C316" s="15" t="s">
        <v>22</v>
      </c>
      <c r="D316" s="15" t="s">
        <v>22</v>
      </c>
      <c r="E316" s="15" t="s">
        <v>22</v>
      </c>
      <c r="F316" s="15" t="s">
        <v>22</v>
      </c>
      <c r="G316" s="15" t="s">
        <v>22</v>
      </c>
      <c r="H316" s="15" t="s">
        <v>22</v>
      </c>
      <c r="I316" s="15" t="s">
        <v>22</v>
      </c>
      <c r="J316" s="15" t="s">
        <v>22</v>
      </c>
      <c r="K316" s="15" t="s">
        <v>22</v>
      </c>
      <c r="L316" s="15" t="s">
        <v>22</v>
      </c>
    </row>
    <row r="317" spans="1:12" ht="13.5">
      <c r="A317" s="15" t="s">
        <v>22</v>
      </c>
      <c r="B317" s="15" t="s">
        <v>22</v>
      </c>
      <c r="C317" s="15" t="s">
        <v>22</v>
      </c>
      <c r="D317" s="15" t="s">
        <v>22</v>
      </c>
      <c r="E317" s="15" t="s">
        <v>22</v>
      </c>
      <c r="F317" s="15" t="s">
        <v>22</v>
      </c>
      <c r="G317" s="15" t="s">
        <v>22</v>
      </c>
      <c r="H317" s="15" t="s">
        <v>22</v>
      </c>
      <c r="I317" s="15" t="s">
        <v>22</v>
      </c>
      <c r="J317" s="15" t="s">
        <v>22</v>
      </c>
      <c r="K317" s="15" t="s">
        <v>22</v>
      </c>
      <c r="L317" s="15" t="s">
        <v>22</v>
      </c>
    </row>
    <row r="318" spans="1:12" ht="13.5">
      <c r="A318" s="15" t="s">
        <v>22</v>
      </c>
      <c r="B318" s="15" t="s">
        <v>26</v>
      </c>
      <c r="C318" s="15" t="s">
        <v>22</v>
      </c>
      <c r="D318" s="15" t="s">
        <v>22</v>
      </c>
      <c r="E318" s="15" t="s">
        <v>22</v>
      </c>
      <c r="F318" s="15" t="s">
        <v>22</v>
      </c>
      <c r="G318" s="15" t="s">
        <v>22</v>
      </c>
      <c r="H318" s="15" t="s">
        <v>22</v>
      </c>
      <c r="I318" s="15" t="s">
        <v>22</v>
      </c>
      <c r="J318" s="15" t="s">
        <v>22</v>
      </c>
      <c r="K318" s="15" t="s">
        <v>22</v>
      </c>
      <c r="L318" s="15" t="s">
        <v>22</v>
      </c>
    </row>
    <row r="321" spans="1:9" ht="13.5">
      <c r="A321" s="89" t="s">
        <v>187</v>
      </c>
      <c r="B321" s="89"/>
      <c r="C321" s="89"/>
      <c r="D321" s="89"/>
      <c r="E321" s="89"/>
      <c r="F321" s="89"/>
      <c r="G321" s="89"/>
      <c r="H321" s="89"/>
      <c r="I321" s="89"/>
    </row>
    <row r="322" ht="13.5">
      <c r="A322" s="16" t="s">
        <v>13</v>
      </c>
    </row>
    <row r="325" spans="1:9" ht="93" customHeight="1">
      <c r="A325" s="15" t="s">
        <v>62</v>
      </c>
      <c r="B325" s="15" t="s">
        <v>15</v>
      </c>
      <c r="C325" s="15" t="s">
        <v>63</v>
      </c>
      <c r="D325" s="15" t="s">
        <v>75</v>
      </c>
      <c r="E325" s="15" t="s">
        <v>76</v>
      </c>
      <c r="F325" s="15" t="s">
        <v>76</v>
      </c>
      <c r="G325" s="15" t="s">
        <v>77</v>
      </c>
      <c r="H325" s="15" t="s">
        <v>78</v>
      </c>
      <c r="I325" s="15" t="s">
        <v>79</v>
      </c>
    </row>
    <row r="326" spans="1:9" ht="13.5">
      <c r="A326" s="15">
        <v>1</v>
      </c>
      <c r="B326" s="15">
        <v>2</v>
      </c>
      <c r="C326" s="15">
        <v>3</v>
      </c>
      <c r="D326" s="15">
        <v>4</v>
      </c>
      <c r="E326" s="15">
        <v>5</v>
      </c>
      <c r="F326" s="15">
        <v>6</v>
      </c>
      <c r="G326" s="15">
        <v>7</v>
      </c>
      <c r="H326" s="15">
        <v>8</v>
      </c>
      <c r="I326" s="15">
        <v>9</v>
      </c>
    </row>
    <row r="327" spans="1:9" ht="19.5" customHeight="1">
      <c r="A327" s="15" t="s">
        <v>22</v>
      </c>
      <c r="B327" s="15" t="s">
        <v>22</v>
      </c>
      <c r="C327" s="15" t="s">
        <v>22</v>
      </c>
      <c r="D327" s="15" t="s">
        <v>22</v>
      </c>
      <c r="E327" s="15" t="s">
        <v>22</v>
      </c>
      <c r="F327" s="15" t="s">
        <v>22</v>
      </c>
      <c r="G327" s="15" t="s">
        <v>22</v>
      </c>
      <c r="H327" s="15" t="s">
        <v>22</v>
      </c>
      <c r="I327" s="15" t="s">
        <v>22</v>
      </c>
    </row>
    <row r="328" spans="1:9" ht="19.5" customHeight="1">
      <c r="A328" s="15" t="s">
        <v>22</v>
      </c>
      <c r="B328" s="15" t="s">
        <v>22</v>
      </c>
      <c r="C328" s="15" t="s">
        <v>22</v>
      </c>
      <c r="D328" s="15" t="s">
        <v>22</v>
      </c>
      <c r="E328" s="15" t="s">
        <v>22</v>
      </c>
      <c r="F328" s="15" t="s">
        <v>22</v>
      </c>
      <c r="G328" s="15" t="s">
        <v>22</v>
      </c>
      <c r="H328" s="15" t="s">
        <v>22</v>
      </c>
      <c r="I328" s="15" t="s">
        <v>22</v>
      </c>
    </row>
    <row r="329" spans="1:9" ht="19.5" customHeight="1">
      <c r="A329" s="15" t="s">
        <v>22</v>
      </c>
      <c r="B329" s="15" t="s">
        <v>26</v>
      </c>
      <c r="C329" s="15" t="s">
        <v>22</v>
      </c>
      <c r="D329" s="15" t="s">
        <v>22</v>
      </c>
      <c r="E329" s="15" t="s">
        <v>22</v>
      </c>
      <c r="F329" s="15" t="s">
        <v>22</v>
      </c>
      <c r="G329" s="15" t="s">
        <v>22</v>
      </c>
      <c r="H329" s="15" t="s">
        <v>22</v>
      </c>
      <c r="I329" s="15" t="s">
        <v>22</v>
      </c>
    </row>
    <row r="332" spans="1:9" ht="19.5" customHeight="1">
      <c r="A332" s="102" t="s">
        <v>183</v>
      </c>
      <c r="B332" s="102"/>
      <c r="C332" s="102"/>
      <c r="D332" s="102"/>
      <c r="E332" s="102"/>
      <c r="F332" s="102"/>
      <c r="G332" s="102"/>
      <c r="H332" s="102"/>
      <c r="I332" s="102"/>
    </row>
    <row r="333" spans="1:9" ht="45.75" customHeight="1">
      <c r="A333" s="103" t="s">
        <v>182</v>
      </c>
      <c r="B333" s="103"/>
      <c r="C333" s="103"/>
      <c r="D333" s="103"/>
      <c r="E333" s="103"/>
      <c r="F333" s="103"/>
      <c r="G333" s="103"/>
      <c r="H333" s="103"/>
      <c r="I333" s="103"/>
    </row>
    <row r="335" spans="1:9" ht="15" customHeight="1">
      <c r="A335" s="89" t="s">
        <v>82</v>
      </c>
      <c r="B335" s="89"/>
      <c r="C335" s="6"/>
      <c r="D335" s="10"/>
      <c r="G335" s="104" t="s">
        <v>188</v>
      </c>
      <c r="H335" s="104"/>
      <c r="I335" s="104"/>
    </row>
    <row r="336" spans="1:9" ht="19.5" customHeight="1">
      <c r="A336" s="14"/>
      <c r="B336" s="12"/>
      <c r="D336" s="6" t="s">
        <v>83</v>
      </c>
      <c r="G336" s="101" t="s">
        <v>84</v>
      </c>
      <c r="H336" s="101"/>
      <c r="I336" s="101"/>
    </row>
    <row r="337" spans="1:9" ht="15" customHeight="1">
      <c r="A337" s="89" t="s">
        <v>85</v>
      </c>
      <c r="B337" s="89"/>
      <c r="C337" s="6"/>
      <c r="D337" s="10"/>
      <c r="G337" s="104" t="s">
        <v>189</v>
      </c>
      <c r="H337" s="104"/>
      <c r="I337" s="104"/>
    </row>
    <row r="338" spans="1:9" ht="13.5">
      <c r="A338" s="13"/>
      <c r="B338" s="6"/>
      <c r="C338" s="6"/>
      <c r="D338" s="6" t="s">
        <v>83</v>
      </c>
      <c r="G338" s="101" t="s">
        <v>84</v>
      </c>
      <c r="H338" s="101"/>
      <c r="I338" s="101"/>
    </row>
  </sheetData>
  <sheetProtection/>
  <mergeCells count="176">
    <mergeCell ref="G337:I337"/>
    <mergeCell ref="F12:G12"/>
    <mergeCell ref="C12:E12"/>
    <mergeCell ref="C11:E11"/>
    <mergeCell ref="A6:P6"/>
    <mergeCell ref="O7:P7"/>
    <mergeCell ref="L8:M8"/>
    <mergeCell ref="O9:P9"/>
    <mergeCell ref="O8:P8"/>
    <mergeCell ref="L7:M7"/>
    <mergeCell ref="A7:J7"/>
    <mergeCell ref="A14:P14"/>
    <mergeCell ref="A15:P15"/>
    <mergeCell ref="A16:P16"/>
    <mergeCell ref="A17:P17"/>
    <mergeCell ref="O12:P12"/>
    <mergeCell ref="O11:P11"/>
    <mergeCell ref="H12:M12"/>
    <mergeCell ref="H11:M11"/>
    <mergeCell ref="F11:G11"/>
    <mergeCell ref="A18:P18"/>
    <mergeCell ref="A19:P19"/>
    <mergeCell ref="A20:B20"/>
    <mergeCell ref="A23:A24"/>
    <mergeCell ref="B23:B24"/>
    <mergeCell ref="C23:F23"/>
    <mergeCell ref="G23:J23"/>
    <mergeCell ref="K23:N23"/>
    <mergeCell ref="A38:J38"/>
    <mergeCell ref="A41:A42"/>
    <mergeCell ref="B41:B42"/>
    <mergeCell ref="C41:F41"/>
    <mergeCell ref="G41:J41"/>
    <mergeCell ref="A57:N57"/>
    <mergeCell ref="A58:N58"/>
    <mergeCell ref="A60:A61"/>
    <mergeCell ref="B60:B61"/>
    <mergeCell ref="C60:F60"/>
    <mergeCell ref="G60:J60"/>
    <mergeCell ref="K60:N60"/>
    <mergeCell ref="A98:N98"/>
    <mergeCell ref="A101:A102"/>
    <mergeCell ref="B101:B102"/>
    <mergeCell ref="C101:F101"/>
    <mergeCell ref="G101:J101"/>
    <mergeCell ref="K101:N101"/>
    <mergeCell ref="A107:J107"/>
    <mergeCell ref="A110:A111"/>
    <mergeCell ref="B110:B111"/>
    <mergeCell ref="C110:F110"/>
    <mergeCell ref="G110:J110"/>
    <mergeCell ref="A148:J148"/>
    <mergeCell ref="A151:A152"/>
    <mergeCell ref="B151:B152"/>
    <mergeCell ref="C151:F151"/>
    <mergeCell ref="G151:J151"/>
    <mergeCell ref="A159:N159"/>
    <mergeCell ref="A160:N160"/>
    <mergeCell ref="A163:A164"/>
    <mergeCell ref="B163:B164"/>
    <mergeCell ref="C163:F163"/>
    <mergeCell ref="G163:J163"/>
    <mergeCell ref="K163:N163"/>
    <mergeCell ref="A171:J171"/>
    <mergeCell ref="A174:A175"/>
    <mergeCell ref="B174:B175"/>
    <mergeCell ref="C174:F174"/>
    <mergeCell ref="G174:J174"/>
    <mergeCell ref="A181:M181"/>
    <mergeCell ref="A182:M182"/>
    <mergeCell ref="A185:A186"/>
    <mergeCell ref="B185:B186"/>
    <mergeCell ref="C185:C186"/>
    <mergeCell ref="D185:D186"/>
    <mergeCell ref="E185:G185"/>
    <mergeCell ref="H185:J185"/>
    <mergeCell ref="H235:I235"/>
    <mergeCell ref="J235:K235"/>
    <mergeCell ref="K185:M185"/>
    <mergeCell ref="A207:J207"/>
    <mergeCell ref="A211:A212"/>
    <mergeCell ref="B211:B212"/>
    <mergeCell ref="C211:C212"/>
    <mergeCell ref="D211:D212"/>
    <mergeCell ref="E211:G211"/>
    <mergeCell ref="H211:J211"/>
    <mergeCell ref="L253:L254"/>
    <mergeCell ref="N253:N254"/>
    <mergeCell ref="A250:P250"/>
    <mergeCell ref="A252:A254"/>
    <mergeCell ref="B252:B254"/>
    <mergeCell ref="C252:F252"/>
    <mergeCell ref="G252:J252"/>
    <mergeCell ref="K252:L252"/>
    <mergeCell ref="M252:N252"/>
    <mergeCell ref="O252:P252"/>
    <mergeCell ref="G276:I276"/>
    <mergeCell ref="O253:O254"/>
    <mergeCell ref="P253:P254"/>
    <mergeCell ref="A262:L262"/>
    <mergeCell ref="A263:L263"/>
    <mergeCell ref="A264:L264"/>
    <mergeCell ref="A265:L265"/>
    <mergeCell ref="G253:H253"/>
    <mergeCell ref="I253:J253"/>
    <mergeCell ref="K253:K254"/>
    <mergeCell ref="H300:I300"/>
    <mergeCell ref="J300:J301"/>
    <mergeCell ref="C267:C268"/>
    <mergeCell ref="D267:F267"/>
    <mergeCell ref="A273:I273"/>
    <mergeCell ref="A276:A277"/>
    <mergeCell ref="B276:B277"/>
    <mergeCell ref="C276:C277"/>
    <mergeCell ref="G267:I267"/>
    <mergeCell ref="D276:F276"/>
    <mergeCell ref="A283:M283"/>
    <mergeCell ref="J287:K287"/>
    <mergeCell ref="L287:M287"/>
    <mergeCell ref="B300:B301"/>
    <mergeCell ref="C300:C301"/>
    <mergeCell ref="D300:D301"/>
    <mergeCell ref="E300:E301"/>
    <mergeCell ref="A296:J296"/>
    <mergeCell ref="A300:A301"/>
    <mergeCell ref="G300:G301"/>
    <mergeCell ref="H312:L312"/>
    <mergeCell ref="C313:C314"/>
    <mergeCell ref="C287:C288"/>
    <mergeCell ref="D287:E287"/>
    <mergeCell ref="F287:G287"/>
    <mergeCell ref="H287:I287"/>
    <mergeCell ref="A294:J294"/>
    <mergeCell ref="A295:J295"/>
    <mergeCell ref="A287:A288"/>
    <mergeCell ref="B287:B288"/>
    <mergeCell ref="A332:I332"/>
    <mergeCell ref="A333:I333"/>
    <mergeCell ref="D313:D314"/>
    <mergeCell ref="E313:F313"/>
    <mergeCell ref="A335:B335"/>
    <mergeCell ref="A308:L308"/>
    <mergeCell ref="A312:A314"/>
    <mergeCell ref="G335:I335"/>
    <mergeCell ref="B312:B314"/>
    <mergeCell ref="C312:G312"/>
    <mergeCell ref="A337:B337"/>
    <mergeCell ref="J313:K313"/>
    <mergeCell ref="L313:L314"/>
    <mergeCell ref="G336:I336"/>
    <mergeCell ref="F300:F301"/>
    <mergeCell ref="G338:I338"/>
    <mergeCell ref="G313:G314"/>
    <mergeCell ref="H313:H314"/>
    <mergeCell ref="I313:I314"/>
    <mergeCell ref="A321:I321"/>
    <mergeCell ref="A8:J8"/>
    <mergeCell ref="J267:L267"/>
    <mergeCell ref="O10:P10"/>
    <mergeCell ref="L9:M9"/>
    <mergeCell ref="A9:J9"/>
    <mergeCell ref="A10:J10"/>
    <mergeCell ref="L10:M10"/>
    <mergeCell ref="A267:A268"/>
    <mergeCell ref="B267:B268"/>
    <mergeCell ref="M253:M254"/>
    <mergeCell ref="E253:F253"/>
    <mergeCell ref="A232:K232"/>
    <mergeCell ref="C220:J220"/>
    <mergeCell ref="C225:J225"/>
    <mergeCell ref="C228:J228"/>
    <mergeCell ref="A235:A236"/>
    <mergeCell ref="B235:C235"/>
    <mergeCell ref="D235:E235"/>
    <mergeCell ref="F235:G235"/>
    <mergeCell ref="C253:D253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55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4</v>
      </c>
    </row>
    <row r="6" spans="1:16" ht="13.5">
      <c r="A6" s="115" t="s">
        <v>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13.5">
      <c r="A7" s="122" t="s">
        <v>86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 t="s">
        <v>7</v>
      </c>
      <c r="P7" s="123"/>
    </row>
    <row r="8" spans="1:16" ht="48" customHeight="1">
      <c r="A8" s="119" t="s">
        <v>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7" t="s">
        <v>8</v>
      </c>
      <c r="P8" s="117"/>
    </row>
    <row r="9" spans="1:16" ht="13.5">
      <c r="A9" s="124" t="s">
        <v>87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3" t="s">
        <v>126</v>
      </c>
      <c r="P9" s="123"/>
    </row>
    <row r="10" spans="1:16" ht="45.75" customHeight="1">
      <c r="A10" s="119" t="s">
        <v>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00" t="s">
        <v>10</v>
      </c>
      <c r="P10" s="100"/>
    </row>
    <row r="11" spans="1:16" ht="13.5">
      <c r="A11" s="121" t="s">
        <v>88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0" t="s">
        <v>11</v>
      </c>
      <c r="N11" s="120"/>
      <c r="O11" s="120"/>
      <c r="P11" s="120"/>
    </row>
    <row r="12" spans="1:16" ht="24.75" customHeight="1">
      <c r="A12" s="100" t="s">
        <v>111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 t="s">
        <v>12</v>
      </c>
      <c r="N12" s="100"/>
      <c r="O12" s="100"/>
      <c r="P12" s="100"/>
    </row>
    <row r="13" spans="1:2" ht="13.5">
      <c r="A13" s="4"/>
      <c r="B13" s="2"/>
    </row>
    <row r="14" spans="1:16" ht="13.5">
      <c r="A14" s="103" t="s">
        <v>112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 ht="13.5">
      <c r="A15" s="103" t="s">
        <v>113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ht="13.5">
      <c r="A16" s="103" t="s">
        <v>114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16" ht="13.5">
      <c r="A17" s="103" t="s">
        <v>115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ht="13.5">
      <c r="A18" s="103" t="s">
        <v>116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13.5">
      <c r="A19" s="103" t="s">
        <v>117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2" ht="13.5">
      <c r="A20" s="107" t="s">
        <v>13</v>
      </c>
      <c r="B20" s="107"/>
    </row>
    <row r="23" spans="1:14" ht="13.5">
      <c r="A23" s="88" t="s">
        <v>14</v>
      </c>
      <c r="B23" s="88" t="s">
        <v>15</v>
      </c>
      <c r="C23" s="88" t="s">
        <v>16</v>
      </c>
      <c r="D23" s="88"/>
      <c r="E23" s="88"/>
      <c r="F23" s="88"/>
      <c r="G23" s="88" t="s">
        <v>17</v>
      </c>
      <c r="H23" s="88"/>
      <c r="I23" s="88"/>
      <c r="J23" s="88"/>
      <c r="K23" s="88" t="s">
        <v>18</v>
      </c>
      <c r="L23" s="88"/>
      <c r="M23" s="88"/>
      <c r="N23" s="88"/>
    </row>
    <row r="24" spans="1:14" ht="68.25" customHeight="1">
      <c r="A24" s="88"/>
      <c r="B24" s="88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3.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27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1.2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27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3.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3.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3.5">
      <c r="A32" s="89" t="s">
        <v>118</v>
      </c>
      <c r="B32" s="89"/>
      <c r="C32" s="89"/>
      <c r="D32" s="89"/>
      <c r="E32" s="89"/>
      <c r="F32" s="89"/>
      <c r="G32" s="89"/>
      <c r="H32" s="89"/>
      <c r="I32" s="89"/>
      <c r="J32" s="89"/>
    </row>
    <row r="33" ht="13.5">
      <c r="A33" s="4" t="s">
        <v>13</v>
      </c>
    </row>
    <row r="35" spans="1:10" ht="13.5">
      <c r="A35" s="88" t="s">
        <v>14</v>
      </c>
      <c r="B35" s="88" t="s">
        <v>15</v>
      </c>
      <c r="C35" s="88" t="s">
        <v>27</v>
      </c>
      <c r="D35" s="88"/>
      <c r="E35" s="88"/>
      <c r="F35" s="88"/>
      <c r="G35" s="88" t="s">
        <v>27</v>
      </c>
      <c r="H35" s="88"/>
      <c r="I35" s="88"/>
      <c r="J35" s="88"/>
    </row>
    <row r="36" spans="1:10" ht="60.75" customHeight="1">
      <c r="A36" s="88"/>
      <c r="B36" s="88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3.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27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1.2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3.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3.5">
      <c r="A45" s="103" t="s">
        <v>28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1:14" ht="13.5">
      <c r="A46" s="103" t="s">
        <v>29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ht="13.5">
      <c r="A47" s="4" t="s">
        <v>13</v>
      </c>
    </row>
    <row r="48" spans="1:14" ht="21.75" customHeight="1">
      <c r="A48" s="88" t="s">
        <v>30</v>
      </c>
      <c r="B48" s="88" t="s">
        <v>15</v>
      </c>
      <c r="C48" s="88" t="s">
        <v>16</v>
      </c>
      <c r="D48" s="88"/>
      <c r="E48" s="88"/>
      <c r="F48" s="88"/>
      <c r="G48" s="88" t="s">
        <v>17</v>
      </c>
      <c r="H48" s="88"/>
      <c r="I48" s="88"/>
      <c r="J48" s="88"/>
      <c r="K48" s="88" t="s">
        <v>18</v>
      </c>
      <c r="L48" s="88"/>
      <c r="M48" s="88"/>
      <c r="N48" s="88"/>
    </row>
    <row r="49" spans="1:14" ht="63" customHeight="1">
      <c r="A49" s="88"/>
      <c r="B49" s="88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3.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3.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3.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3.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3.5">
      <c r="A56" s="89" t="s">
        <v>31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ht="13.5">
      <c r="A57" s="4" t="s">
        <v>13</v>
      </c>
    </row>
    <row r="59" spans="1:14" ht="13.5">
      <c r="A59" s="88" t="s">
        <v>32</v>
      </c>
      <c r="B59" s="88" t="s">
        <v>15</v>
      </c>
      <c r="C59" s="88" t="s">
        <v>16</v>
      </c>
      <c r="D59" s="88"/>
      <c r="E59" s="88"/>
      <c r="F59" s="88"/>
      <c r="G59" s="88" t="s">
        <v>17</v>
      </c>
      <c r="H59" s="88"/>
      <c r="I59" s="88"/>
      <c r="J59" s="88"/>
      <c r="K59" s="88" t="s">
        <v>18</v>
      </c>
      <c r="L59" s="88"/>
      <c r="M59" s="88"/>
      <c r="N59" s="88"/>
    </row>
    <row r="60" spans="1:14" ht="58.5" customHeight="1">
      <c r="A60" s="88"/>
      <c r="B60" s="88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3.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3.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3.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3.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3.5">
      <c r="A66" s="89" t="s">
        <v>33</v>
      </c>
      <c r="B66" s="89"/>
      <c r="C66" s="89"/>
      <c r="D66" s="89"/>
      <c r="E66" s="89"/>
      <c r="F66" s="89"/>
      <c r="G66" s="89"/>
      <c r="H66" s="89"/>
      <c r="I66" s="89"/>
      <c r="J66" s="89"/>
    </row>
    <row r="67" ht="13.5">
      <c r="A67" s="4" t="s">
        <v>13</v>
      </c>
    </row>
    <row r="69" spans="1:10" ht="21.75" customHeight="1">
      <c r="A69" s="88" t="s">
        <v>30</v>
      </c>
      <c r="B69" s="88" t="s">
        <v>15</v>
      </c>
      <c r="C69" s="88" t="s">
        <v>27</v>
      </c>
      <c r="D69" s="88"/>
      <c r="E69" s="88"/>
      <c r="F69" s="88"/>
      <c r="G69" s="88" t="s">
        <v>27</v>
      </c>
      <c r="H69" s="88"/>
      <c r="I69" s="88"/>
      <c r="J69" s="88"/>
    </row>
    <row r="70" spans="1:10" ht="61.5" customHeight="1">
      <c r="A70" s="88"/>
      <c r="B70" s="88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3.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3.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3.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3.5">
      <c r="A76" s="89" t="s">
        <v>34</v>
      </c>
      <c r="B76" s="89"/>
      <c r="C76" s="89"/>
      <c r="D76" s="89"/>
      <c r="E76" s="89"/>
      <c r="F76" s="89"/>
      <c r="G76" s="89"/>
      <c r="H76" s="89"/>
      <c r="I76" s="89"/>
      <c r="J76" s="89"/>
    </row>
    <row r="77" ht="13.5">
      <c r="A77" s="4" t="s">
        <v>13</v>
      </c>
    </row>
    <row r="79" spans="1:10" ht="13.5">
      <c r="A79" s="88" t="s">
        <v>32</v>
      </c>
      <c r="B79" s="88" t="s">
        <v>15</v>
      </c>
      <c r="C79" s="88" t="s">
        <v>27</v>
      </c>
      <c r="D79" s="88"/>
      <c r="E79" s="88"/>
      <c r="F79" s="88"/>
      <c r="G79" s="88" t="s">
        <v>27</v>
      </c>
      <c r="H79" s="88"/>
      <c r="I79" s="88"/>
      <c r="J79" s="88"/>
    </row>
    <row r="80" spans="1:10" ht="72.75" customHeight="1">
      <c r="A80" s="88"/>
      <c r="B80" s="88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3.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3.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3.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3.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3.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3.5">
      <c r="A87" s="103" t="s">
        <v>35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</row>
    <row r="88" spans="1:14" ht="13.5">
      <c r="A88" s="103" t="s">
        <v>36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</row>
    <row r="89" ht="13.5">
      <c r="A89" s="4" t="s">
        <v>13</v>
      </c>
    </row>
    <row r="91" spans="1:14" ht="30.75" customHeight="1">
      <c r="A91" s="88" t="s">
        <v>37</v>
      </c>
      <c r="B91" s="88" t="s">
        <v>39</v>
      </c>
      <c r="C91" s="88" t="s">
        <v>16</v>
      </c>
      <c r="D91" s="88"/>
      <c r="E91" s="88"/>
      <c r="F91" s="88"/>
      <c r="G91" s="88" t="s">
        <v>17</v>
      </c>
      <c r="H91" s="88"/>
      <c r="I91" s="88"/>
      <c r="J91" s="88"/>
      <c r="K91" s="88" t="s">
        <v>18</v>
      </c>
      <c r="L91" s="88"/>
      <c r="M91" s="88"/>
      <c r="N91" s="88"/>
    </row>
    <row r="92" spans="1:14" ht="66.75" customHeight="1">
      <c r="A92" s="88"/>
      <c r="B92" s="88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3.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3.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3.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3.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3.5">
      <c r="A99" s="89" t="s">
        <v>38</v>
      </c>
      <c r="B99" s="89"/>
      <c r="C99" s="89"/>
      <c r="D99" s="89"/>
      <c r="E99" s="89"/>
      <c r="F99" s="89"/>
      <c r="G99" s="89"/>
      <c r="H99" s="89"/>
      <c r="I99" s="89"/>
      <c r="J99" s="89"/>
    </row>
    <row r="100" ht="13.5">
      <c r="A100" s="4" t="s">
        <v>13</v>
      </c>
    </row>
    <row r="102" spans="1:10" ht="13.5">
      <c r="A102" s="88" t="s">
        <v>96</v>
      </c>
      <c r="B102" s="88" t="s">
        <v>39</v>
      </c>
      <c r="C102" s="88" t="s">
        <v>27</v>
      </c>
      <c r="D102" s="88"/>
      <c r="E102" s="88"/>
      <c r="F102" s="88"/>
      <c r="G102" s="88" t="s">
        <v>27</v>
      </c>
      <c r="H102" s="88"/>
      <c r="I102" s="88"/>
      <c r="J102" s="88"/>
    </row>
    <row r="103" spans="1:10" ht="63" customHeight="1">
      <c r="A103" s="88"/>
      <c r="B103" s="88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3.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3.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3.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3.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3.5">
      <c r="A109" s="103" t="s">
        <v>119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1:13" ht="13.5">
      <c r="A110" s="103" t="s">
        <v>120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ht="13.5">
      <c r="A111" s="4" t="s">
        <v>13</v>
      </c>
    </row>
    <row r="113" spans="1:13" ht="13.5">
      <c r="A113" s="88" t="s">
        <v>37</v>
      </c>
      <c r="B113" s="88" t="s">
        <v>40</v>
      </c>
      <c r="C113" s="88" t="s">
        <v>41</v>
      </c>
      <c r="D113" s="88" t="s">
        <v>42</v>
      </c>
      <c r="E113" s="88" t="s">
        <v>16</v>
      </c>
      <c r="F113" s="88"/>
      <c r="G113" s="88"/>
      <c r="H113" s="88" t="s">
        <v>17</v>
      </c>
      <c r="I113" s="88"/>
      <c r="J113" s="88"/>
      <c r="K113" s="88" t="s">
        <v>18</v>
      </c>
      <c r="L113" s="88"/>
      <c r="M113" s="88"/>
    </row>
    <row r="114" spans="1:13" ht="27">
      <c r="A114" s="88"/>
      <c r="B114" s="88"/>
      <c r="C114" s="88"/>
      <c r="D114" s="88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3.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3.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3.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3.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3.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3.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3.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3.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3.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3.5">
      <c r="A126" s="89" t="s">
        <v>121</v>
      </c>
      <c r="B126" s="89"/>
      <c r="C126" s="89"/>
      <c r="D126" s="89"/>
      <c r="E126" s="89"/>
      <c r="F126" s="89"/>
      <c r="G126" s="89"/>
      <c r="H126" s="89"/>
      <c r="I126" s="89"/>
      <c r="J126" s="89"/>
    </row>
    <row r="127" ht="13.5">
      <c r="A127" s="4" t="s">
        <v>13</v>
      </c>
    </row>
    <row r="130" spans="1:10" ht="13.5">
      <c r="A130" s="88" t="s">
        <v>37</v>
      </c>
      <c r="B130" s="88" t="s">
        <v>40</v>
      </c>
      <c r="C130" s="88" t="s">
        <v>41</v>
      </c>
      <c r="D130" s="88" t="s">
        <v>42</v>
      </c>
      <c r="E130" s="88" t="s">
        <v>27</v>
      </c>
      <c r="F130" s="88"/>
      <c r="G130" s="88"/>
      <c r="H130" s="88" t="s">
        <v>27</v>
      </c>
      <c r="I130" s="88"/>
      <c r="J130" s="88"/>
    </row>
    <row r="131" spans="1:10" ht="41.25" customHeight="1">
      <c r="A131" s="88"/>
      <c r="B131" s="88"/>
      <c r="C131" s="88"/>
      <c r="D131" s="88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3.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3.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3.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3.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3.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3.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3.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3.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3.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3.5">
      <c r="A142" s="89" t="s">
        <v>47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</row>
    <row r="143" ht="13.5">
      <c r="A143" s="4" t="s">
        <v>13</v>
      </c>
    </row>
    <row r="145" spans="1:11" ht="13.5">
      <c r="A145" s="88" t="s">
        <v>15</v>
      </c>
      <c r="B145" s="88" t="s">
        <v>16</v>
      </c>
      <c r="C145" s="88"/>
      <c r="D145" s="88" t="s">
        <v>17</v>
      </c>
      <c r="E145" s="88"/>
      <c r="F145" s="88" t="s">
        <v>18</v>
      </c>
      <c r="G145" s="88"/>
      <c r="H145" s="88" t="s">
        <v>27</v>
      </c>
      <c r="I145" s="88"/>
      <c r="J145" s="88" t="s">
        <v>27</v>
      </c>
      <c r="K145" s="88"/>
    </row>
    <row r="146" spans="1:11" ht="27">
      <c r="A146" s="88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3.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3.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3.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3.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3.5">
      <c r="A154" s="89" t="s">
        <v>49</v>
      </c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6" spans="1:16" ht="13.5">
      <c r="A156" s="88" t="s">
        <v>96</v>
      </c>
      <c r="B156" s="88" t="s">
        <v>50</v>
      </c>
      <c r="C156" s="88" t="s">
        <v>16</v>
      </c>
      <c r="D156" s="88"/>
      <c r="E156" s="88"/>
      <c r="F156" s="88"/>
      <c r="G156" s="88" t="s">
        <v>51</v>
      </c>
      <c r="H156" s="88"/>
      <c r="I156" s="88"/>
      <c r="J156" s="88"/>
      <c r="K156" s="88" t="s">
        <v>52</v>
      </c>
      <c r="L156" s="88"/>
      <c r="M156" s="88" t="s">
        <v>52</v>
      </c>
      <c r="N156" s="88"/>
      <c r="O156" s="88" t="s">
        <v>52</v>
      </c>
      <c r="P156" s="88"/>
    </row>
    <row r="157" spans="1:16" ht="30.75" customHeight="1">
      <c r="A157" s="88"/>
      <c r="B157" s="88"/>
      <c r="C157" s="88" t="s">
        <v>19</v>
      </c>
      <c r="D157" s="88"/>
      <c r="E157" s="88" t="s">
        <v>20</v>
      </c>
      <c r="F157" s="88"/>
      <c r="G157" s="88" t="s">
        <v>19</v>
      </c>
      <c r="H157" s="88"/>
      <c r="I157" s="88" t="s">
        <v>20</v>
      </c>
      <c r="J157" s="88"/>
      <c r="K157" s="88" t="s">
        <v>19</v>
      </c>
      <c r="L157" s="88" t="s">
        <v>20</v>
      </c>
      <c r="M157" s="88" t="s">
        <v>19</v>
      </c>
      <c r="N157" s="88" t="s">
        <v>20</v>
      </c>
      <c r="O157" s="88" t="s">
        <v>19</v>
      </c>
      <c r="P157" s="88" t="s">
        <v>20</v>
      </c>
    </row>
    <row r="158" spans="1:16" ht="27">
      <c r="A158" s="88"/>
      <c r="B158" s="88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88"/>
      <c r="L158" s="88"/>
      <c r="M158" s="88"/>
      <c r="N158" s="88"/>
      <c r="O158" s="88"/>
      <c r="P158" s="88"/>
    </row>
    <row r="159" spans="1:16" ht="13.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3.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3.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1.2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3.5">
      <c r="A165" s="103" t="s">
        <v>122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ht="13.5">
      <c r="A166" s="103" t="s">
        <v>123</v>
      </c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1:12" ht="13.5">
      <c r="A167" s="107" t="s">
        <v>13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1:12" ht="13.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70" spans="1:12" ht="21.75" customHeight="1">
      <c r="A170" s="88" t="s">
        <v>37</v>
      </c>
      <c r="B170" s="88" t="s">
        <v>54</v>
      </c>
      <c r="C170" s="88" t="s">
        <v>55</v>
      </c>
      <c r="D170" s="88" t="s">
        <v>16</v>
      </c>
      <c r="E170" s="88"/>
      <c r="F170" s="88"/>
      <c r="G170" s="88" t="s">
        <v>17</v>
      </c>
      <c r="H170" s="88"/>
      <c r="I170" s="88"/>
      <c r="J170" s="88" t="s">
        <v>18</v>
      </c>
      <c r="K170" s="88"/>
      <c r="L170" s="88"/>
    </row>
    <row r="171" spans="1:12" ht="27">
      <c r="A171" s="88"/>
      <c r="B171" s="88"/>
      <c r="C171" s="88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3.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3.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3.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3.5">
      <c r="A176" s="89" t="s">
        <v>124</v>
      </c>
      <c r="B176" s="89"/>
      <c r="C176" s="89"/>
      <c r="D176" s="89"/>
      <c r="E176" s="89"/>
      <c r="F176" s="89"/>
      <c r="G176" s="89"/>
      <c r="H176" s="89"/>
      <c r="I176" s="89"/>
    </row>
    <row r="177" ht="13.5">
      <c r="A177" s="4" t="s">
        <v>13</v>
      </c>
    </row>
    <row r="179" spans="1:9" ht="21.75" customHeight="1">
      <c r="A179" s="88" t="s">
        <v>96</v>
      </c>
      <c r="B179" s="88" t="s">
        <v>54</v>
      </c>
      <c r="C179" s="88" t="s">
        <v>55</v>
      </c>
      <c r="D179" s="88" t="s">
        <v>27</v>
      </c>
      <c r="E179" s="88"/>
      <c r="F179" s="88"/>
      <c r="G179" s="88" t="s">
        <v>27</v>
      </c>
      <c r="H179" s="88"/>
      <c r="I179" s="88"/>
    </row>
    <row r="180" spans="1:9" ht="33" customHeight="1">
      <c r="A180" s="88"/>
      <c r="B180" s="88"/>
      <c r="C180" s="88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3.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3.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3.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3.5">
      <c r="A186" s="89" t="s">
        <v>125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</row>
    <row r="187" ht="13.5">
      <c r="A187" s="4" t="s">
        <v>13</v>
      </c>
    </row>
    <row r="190" spans="1:13" ht="120" customHeight="1">
      <c r="A190" s="105" t="s">
        <v>104</v>
      </c>
      <c r="B190" s="105" t="s">
        <v>103</v>
      </c>
      <c r="C190" s="88" t="s">
        <v>56</v>
      </c>
      <c r="D190" s="88" t="s">
        <v>16</v>
      </c>
      <c r="E190" s="88"/>
      <c r="F190" s="88" t="s">
        <v>17</v>
      </c>
      <c r="G190" s="88"/>
      <c r="H190" s="88" t="s">
        <v>18</v>
      </c>
      <c r="I190" s="88"/>
      <c r="J190" s="88" t="s">
        <v>27</v>
      </c>
      <c r="K190" s="88"/>
      <c r="L190" s="88" t="s">
        <v>27</v>
      </c>
      <c r="M190" s="88"/>
    </row>
    <row r="191" spans="1:13" ht="124.5" customHeight="1">
      <c r="A191" s="106"/>
      <c r="B191" s="106"/>
      <c r="C191" s="88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3.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3.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3.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03" t="s">
        <v>59</v>
      </c>
      <c r="B197" s="103"/>
      <c r="C197" s="103"/>
      <c r="D197" s="103"/>
      <c r="E197" s="103"/>
      <c r="F197" s="103"/>
      <c r="G197" s="103"/>
      <c r="H197" s="103"/>
      <c r="I197" s="103"/>
      <c r="J197" s="103"/>
    </row>
    <row r="198" spans="1:10" ht="13.5">
      <c r="A198" s="103" t="s">
        <v>60</v>
      </c>
      <c r="B198" s="103"/>
      <c r="C198" s="103"/>
      <c r="D198" s="103"/>
      <c r="E198" s="103"/>
      <c r="F198" s="103"/>
      <c r="G198" s="103"/>
      <c r="H198" s="103"/>
      <c r="I198" s="103"/>
      <c r="J198" s="103"/>
    </row>
    <row r="199" spans="1:10" ht="13.5">
      <c r="A199" s="103" t="s">
        <v>61</v>
      </c>
      <c r="B199" s="103"/>
      <c r="C199" s="103"/>
      <c r="D199" s="103"/>
      <c r="E199" s="103"/>
      <c r="F199" s="103"/>
      <c r="G199" s="103"/>
      <c r="H199" s="103"/>
      <c r="I199" s="103"/>
      <c r="J199" s="103"/>
    </row>
    <row r="200" ht="13.5">
      <c r="A200" s="4" t="s">
        <v>13</v>
      </c>
    </row>
    <row r="203" spans="1:10" ht="72.75" customHeight="1">
      <c r="A203" s="88" t="s">
        <v>62</v>
      </c>
      <c r="B203" s="88" t="s">
        <v>15</v>
      </c>
      <c r="C203" s="88" t="s">
        <v>63</v>
      </c>
      <c r="D203" s="88" t="s">
        <v>105</v>
      </c>
      <c r="E203" s="88" t="s">
        <v>64</v>
      </c>
      <c r="F203" s="88" t="s">
        <v>65</v>
      </c>
      <c r="G203" s="88" t="s">
        <v>106</v>
      </c>
      <c r="H203" s="88" t="s">
        <v>66</v>
      </c>
      <c r="I203" s="88"/>
      <c r="J203" s="88" t="s">
        <v>107</v>
      </c>
    </row>
    <row r="204" spans="1:10" ht="27">
      <c r="A204" s="88"/>
      <c r="B204" s="88"/>
      <c r="C204" s="88"/>
      <c r="D204" s="88"/>
      <c r="E204" s="88"/>
      <c r="F204" s="88"/>
      <c r="G204" s="88"/>
      <c r="H204" s="7" t="s">
        <v>67</v>
      </c>
      <c r="I204" s="7" t="s">
        <v>68</v>
      </c>
      <c r="J204" s="88"/>
    </row>
    <row r="205" spans="1:10" ht="13.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3.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3.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3.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3.5">
      <c r="A211" s="89" t="s">
        <v>69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</row>
    <row r="212" ht="13.5">
      <c r="A212" s="4" t="s">
        <v>13</v>
      </c>
    </row>
    <row r="215" spans="1:12" ht="13.5">
      <c r="A215" s="88" t="s">
        <v>62</v>
      </c>
      <c r="B215" s="88" t="s">
        <v>15</v>
      </c>
      <c r="C215" s="88" t="s">
        <v>52</v>
      </c>
      <c r="D215" s="88"/>
      <c r="E215" s="88"/>
      <c r="F215" s="88"/>
      <c r="G215" s="88"/>
      <c r="H215" s="88" t="s">
        <v>52</v>
      </c>
      <c r="I215" s="88"/>
      <c r="J215" s="88"/>
      <c r="K215" s="88"/>
      <c r="L215" s="88"/>
    </row>
    <row r="216" spans="1:12" ht="150.75" customHeight="1">
      <c r="A216" s="88"/>
      <c r="B216" s="88"/>
      <c r="C216" s="88" t="s">
        <v>70</v>
      </c>
      <c r="D216" s="88" t="s">
        <v>71</v>
      </c>
      <c r="E216" s="88" t="s">
        <v>72</v>
      </c>
      <c r="F216" s="88"/>
      <c r="G216" s="88" t="s">
        <v>108</v>
      </c>
      <c r="H216" s="88" t="s">
        <v>73</v>
      </c>
      <c r="I216" s="88" t="s">
        <v>109</v>
      </c>
      <c r="J216" s="88" t="s">
        <v>72</v>
      </c>
      <c r="K216" s="88"/>
      <c r="L216" s="88" t="s">
        <v>110</v>
      </c>
    </row>
    <row r="217" spans="1:12" ht="27">
      <c r="A217" s="88"/>
      <c r="B217" s="88"/>
      <c r="C217" s="88"/>
      <c r="D217" s="88"/>
      <c r="E217" s="7" t="s">
        <v>67</v>
      </c>
      <c r="F217" s="7" t="s">
        <v>68</v>
      </c>
      <c r="G217" s="88"/>
      <c r="H217" s="88"/>
      <c r="I217" s="88"/>
      <c r="J217" s="7" t="s">
        <v>67</v>
      </c>
      <c r="K217" s="7" t="s">
        <v>68</v>
      </c>
      <c r="L217" s="88"/>
    </row>
    <row r="218" spans="1:12" ht="13.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3.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3.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3.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3.5">
      <c r="A224" s="89" t="s">
        <v>74</v>
      </c>
      <c r="B224" s="89"/>
      <c r="C224" s="89"/>
      <c r="D224" s="89"/>
      <c r="E224" s="89"/>
      <c r="F224" s="89"/>
      <c r="G224" s="89"/>
      <c r="H224" s="89"/>
      <c r="I224" s="89"/>
    </row>
    <row r="225" ht="13.5">
      <c r="A225" s="4" t="s">
        <v>13</v>
      </c>
    </row>
    <row r="228" spans="1:9" ht="138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3.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3.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3.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3.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3.5">
      <c r="A235" s="102" t="s">
        <v>80</v>
      </c>
      <c r="B235" s="102"/>
      <c r="C235" s="102"/>
      <c r="D235" s="102"/>
      <c r="E235" s="102"/>
      <c r="F235" s="102"/>
      <c r="G235" s="102"/>
      <c r="H235" s="102"/>
      <c r="I235" s="102"/>
    </row>
    <row r="236" spans="1:9" ht="45.75" customHeight="1">
      <c r="A236" s="103" t="s">
        <v>81</v>
      </c>
      <c r="B236" s="103"/>
      <c r="C236" s="103"/>
      <c r="D236" s="103"/>
      <c r="E236" s="103"/>
      <c r="F236" s="103"/>
      <c r="G236" s="103"/>
      <c r="H236" s="103"/>
      <c r="I236" s="103"/>
    </row>
    <row r="238" spans="1:9" ht="15" customHeight="1">
      <c r="A238" s="89" t="s">
        <v>82</v>
      </c>
      <c r="B238" s="89"/>
      <c r="C238" s="6"/>
      <c r="D238" s="10"/>
      <c r="G238" s="10"/>
      <c r="H238" s="10"/>
      <c r="I238" s="10"/>
    </row>
    <row r="239" spans="1:9" ht="13.5">
      <c r="A239" s="11"/>
      <c r="B239" s="12"/>
      <c r="D239" s="6" t="s">
        <v>83</v>
      </c>
      <c r="G239" s="101" t="s">
        <v>84</v>
      </c>
      <c r="H239" s="101"/>
      <c r="I239" s="101"/>
    </row>
    <row r="240" spans="1:9" ht="15" customHeight="1">
      <c r="A240" s="89" t="s">
        <v>85</v>
      </c>
      <c r="B240" s="89"/>
      <c r="C240" s="6"/>
      <c r="D240" s="10"/>
      <c r="G240" s="10"/>
      <c r="H240" s="10"/>
      <c r="I240" s="10"/>
    </row>
    <row r="241" spans="1:9" ht="13.5">
      <c r="A241" s="5"/>
      <c r="B241" s="6"/>
      <c r="C241" s="6"/>
      <c r="D241" s="6" t="s">
        <v>83</v>
      </c>
      <c r="G241" s="101" t="s">
        <v>84</v>
      </c>
      <c r="H241" s="101"/>
      <c r="I241" s="101"/>
    </row>
  </sheetData>
  <sheetProtection/>
  <mergeCells count="163">
    <mergeCell ref="A238:B238"/>
    <mergeCell ref="A240:B240"/>
    <mergeCell ref="G239:I239"/>
    <mergeCell ref="A235:I235"/>
    <mergeCell ref="A236:I236"/>
    <mergeCell ref="A197:J197"/>
    <mergeCell ref="I216:I217"/>
    <mergeCell ref="C203:C204"/>
    <mergeCell ref="E203:E204"/>
    <mergeCell ref="F203:F204"/>
    <mergeCell ref="L216:L217"/>
    <mergeCell ref="A224:I224"/>
    <mergeCell ref="A14:P14"/>
    <mergeCell ref="A15:P15"/>
    <mergeCell ref="A16:P16"/>
    <mergeCell ref="A17:P17"/>
    <mergeCell ref="H190:I190"/>
    <mergeCell ref="A203:A204"/>
    <mergeCell ref="B203:B204"/>
    <mergeCell ref="A102:A103"/>
    <mergeCell ref="G241:I241"/>
    <mergeCell ref="A20:B20"/>
    <mergeCell ref="A23:A24"/>
    <mergeCell ref="B23:B24"/>
    <mergeCell ref="C23:F23"/>
    <mergeCell ref="G23:J23"/>
    <mergeCell ref="A211:L211"/>
    <mergeCell ref="G35:J35"/>
    <mergeCell ref="A190:A191"/>
    <mergeCell ref="B190:B191"/>
    <mergeCell ref="C79:F79"/>
    <mergeCell ref="A168:L168"/>
    <mergeCell ref="A176:I176"/>
    <mergeCell ref="A156:A158"/>
    <mergeCell ref="K157:K158"/>
    <mergeCell ref="L157:L158"/>
    <mergeCell ref="A110:M110"/>
    <mergeCell ref="B102:B103"/>
    <mergeCell ref="C102:F102"/>
    <mergeCell ref="G102:J102"/>
    <mergeCell ref="O157:O158"/>
    <mergeCell ref="A126:J126"/>
    <mergeCell ref="A142:K142"/>
    <mergeCell ref="A154:P154"/>
    <mergeCell ref="J145:K145"/>
    <mergeCell ref="A130:A131"/>
    <mergeCell ref="B130:B131"/>
    <mergeCell ref="C130:C131"/>
    <mergeCell ref="D130:D131"/>
    <mergeCell ref="N157:N158"/>
    <mergeCell ref="A48:A49"/>
    <mergeCell ref="B48:B49"/>
    <mergeCell ref="C48:F48"/>
    <mergeCell ref="G48:J48"/>
    <mergeCell ref="G59:J59"/>
    <mergeCell ref="P157:P158"/>
    <mergeCell ref="K59:N59"/>
    <mergeCell ref="A76:J76"/>
    <mergeCell ref="K48:N48"/>
    <mergeCell ref="A109:M109"/>
    <mergeCell ref="A69:A70"/>
    <mergeCell ref="B69:B70"/>
    <mergeCell ref="C69:F69"/>
    <mergeCell ref="G69:J69"/>
    <mergeCell ref="A99:J99"/>
    <mergeCell ref="G79:J79"/>
    <mergeCell ref="A87:N87"/>
    <mergeCell ref="A88:N88"/>
    <mergeCell ref="A79:A80"/>
    <mergeCell ref="B79:B80"/>
    <mergeCell ref="K91:N91"/>
    <mergeCell ref="A91:A92"/>
    <mergeCell ref="C91:F91"/>
    <mergeCell ref="G91:J91"/>
    <mergeCell ref="B91:B92"/>
    <mergeCell ref="K113:M113"/>
    <mergeCell ref="A113:A114"/>
    <mergeCell ref="B113:B114"/>
    <mergeCell ref="C113:C114"/>
    <mergeCell ref="D113:D114"/>
    <mergeCell ref="E113:G113"/>
    <mergeCell ref="H113:J113"/>
    <mergeCell ref="E130:G130"/>
    <mergeCell ref="H130:J130"/>
    <mergeCell ref="O156:P156"/>
    <mergeCell ref="C157:D157"/>
    <mergeCell ref="E157:F157"/>
    <mergeCell ref="G157:H157"/>
    <mergeCell ref="I157:J157"/>
    <mergeCell ref="M156:N156"/>
    <mergeCell ref="M157:M158"/>
    <mergeCell ref="A145:A146"/>
    <mergeCell ref="B145:C145"/>
    <mergeCell ref="D145:E145"/>
    <mergeCell ref="F145:G145"/>
    <mergeCell ref="H145:I145"/>
    <mergeCell ref="J170:L170"/>
    <mergeCell ref="B156:B158"/>
    <mergeCell ref="C156:F156"/>
    <mergeCell ref="G156:J156"/>
    <mergeCell ref="K156:L156"/>
    <mergeCell ref="A165:L165"/>
    <mergeCell ref="A166:L166"/>
    <mergeCell ref="A167:L167"/>
    <mergeCell ref="B179:B180"/>
    <mergeCell ref="C179:C180"/>
    <mergeCell ref="D179:F179"/>
    <mergeCell ref="G179:I179"/>
    <mergeCell ref="A170:A171"/>
    <mergeCell ref="B170:B171"/>
    <mergeCell ref="C170:C171"/>
    <mergeCell ref="D170:F170"/>
    <mergeCell ref="G170:I170"/>
    <mergeCell ref="A179:A180"/>
    <mergeCell ref="J190:K190"/>
    <mergeCell ref="L190:M190"/>
    <mergeCell ref="A186:M186"/>
    <mergeCell ref="C190:C191"/>
    <mergeCell ref="D190:E190"/>
    <mergeCell ref="F190:G190"/>
    <mergeCell ref="H203:I203"/>
    <mergeCell ref="A198:J198"/>
    <mergeCell ref="A199:J199"/>
    <mergeCell ref="J203:J204"/>
    <mergeCell ref="G203:G204"/>
    <mergeCell ref="D203:D204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0:N10"/>
    <mergeCell ref="M11:P11"/>
    <mergeCell ref="A11:L11"/>
    <mergeCell ref="M12:P12"/>
    <mergeCell ref="A12:L12"/>
    <mergeCell ref="A66:J66"/>
    <mergeCell ref="O10:P10"/>
    <mergeCell ref="A59:A60"/>
    <mergeCell ref="B59:B60"/>
    <mergeCell ref="C59:F59"/>
    <mergeCell ref="A18:P18"/>
    <mergeCell ref="A19:P19"/>
    <mergeCell ref="A32:J32"/>
    <mergeCell ref="A45:N45"/>
    <mergeCell ref="A46:N46"/>
    <mergeCell ref="A56:N56"/>
    <mergeCell ref="K23:N23"/>
    <mergeCell ref="A35:A36"/>
    <mergeCell ref="B35:B36"/>
    <mergeCell ref="C35:F35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2019-12-09T13:58:11Z</cp:lastPrinted>
  <dcterms:created xsi:type="dcterms:W3CDTF">2018-08-27T10:46:38Z</dcterms:created>
  <dcterms:modified xsi:type="dcterms:W3CDTF">2019-12-09T16:01:33Z</dcterms:modified>
  <cp:category/>
  <cp:version/>
  <cp:contentType/>
  <cp:contentStatus/>
</cp:coreProperties>
</file>